
<file path=[Content_Types].xml><?xml version="1.0" encoding="utf-8"?>
<Types xmlns="http://schemas.openxmlformats.org/package/2006/content-types">
  <Default Extension="bin" ContentType="application/vnd.openxmlformats-officedocument.spreadsheetml.printerSettings"/>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227"/>
  <workbookPr filterPrivacy="1" defaultThemeVersion="124226"/>
  <xr:revisionPtr revIDLastSave="15" documentId="11_959CFF60F3AA528CD5B18BEA7243936076CE11FE" xr6:coauthVersionLast="47" xr6:coauthVersionMax="47" xr10:uidLastSave="{30796B66-443D-4017-903E-1F50F23B846D}"/>
  <bookViews>
    <workbookView xWindow="-108" yWindow="-108" windowWidth="23256" windowHeight="12720" tabRatio="963" activeTab="9" xr2:uid="{00000000-000D-0000-FFFF-FFFF00000000}"/>
  </bookViews>
  <sheets>
    <sheet name="CAPA" sheetId="1" r:id="rId1"/>
    <sheet name="RESUMO GERAL" sheetId="17" state="hidden" r:id="rId2"/>
    <sheet name="RESUMO - META 01" sheetId="25" state="hidden" r:id="rId3"/>
    <sheet name="COMPOSIÇÃO DO PROJ. EXECUTIVO" sheetId="27" state="hidden" r:id="rId4"/>
    <sheet name="RESUMO" sheetId="26" state="hidden" r:id="rId5"/>
    <sheet name="COMPOSIÇÃO DE PREÇO UNITÁRIO" sheetId="5" r:id="rId6"/>
    <sheet name="ORÇAMENTO GERAL" sheetId="3" state="hidden" r:id="rId7"/>
    <sheet name="MEMÓRIA DE CÁLCULO" sheetId="2" state="hidden" r:id="rId8"/>
    <sheet name="CÁLCULO DMT" sheetId="4" state="hidden" r:id="rId9"/>
    <sheet name="Orçamento - trecho 1" sheetId="19" r:id="rId10"/>
    <sheet name="Memória de Cálculo - trecho 1" sheetId="20" r:id="rId11"/>
    <sheet name="DMT - trecho 1" sheetId="21" r:id="rId12"/>
    <sheet name="PLANILHA SINTÉTICA" sheetId="6" r:id="rId13"/>
    <sheet name="CRONOGRAMA" sheetId="8" r:id="rId14"/>
    <sheet name="QUADRO DE DESEMBOLSO" sheetId="10" state="hidden" r:id="rId15"/>
    <sheet name="COMP. DESMONTE SUPERESTRUTURA" sheetId="12" state="hidden" r:id="rId16"/>
    <sheet name="COMP. RECUPERAÇÃO GUARDA-CORPO" sheetId="13" state="hidden" r:id="rId17"/>
    <sheet name="COMP. RECUP. TABULEIRO" sheetId="14" state="hidden" r:id="rId18"/>
    <sheet name="CURVA A B C" sheetId="7" state="hidden" r:id="rId19"/>
    <sheet name="ENCARGOS SOCIAIS" sheetId="16" r:id="rId20"/>
    <sheet name="B D I" sheetId="9" r:id="rId21"/>
  </sheets>
  <externalReferences>
    <externalReference r:id="rId22"/>
    <externalReference r:id="rId23"/>
    <externalReference r:id="rId24"/>
  </externalReferences>
  <definedNames>
    <definedName name="__aga14" localSheetId="3">#REF!</definedName>
    <definedName name="__aga14" localSheetId="4">#REF!</definedName>
    <definedName name="__aga14" localSheetId="2">#REF!</definedName>
    <definedName name="__aga14" localSheetId="1">#REF!</definedName>
    <definedName name="__aga14">#REF!</definedName>
    <definedName name="__bur3220" localSheetId="3">#REF!</definedName>
    <definedName name="__bur3220" localSheetId="4">#REF!</definedName>
    <definedName name="__bur3220" localSheetId="2">#REF!</definedName>
    <definedName name="__bur3220" localSheetId="1">#REF!</definedName>
    <definedName name="__bur3220">#REF!</definedName>
    <definedName name="__cap20" localSheetId="3">#REF!</definedName>
    <definedName name="__cap20" localSheetId="4">#REF!</definedName>
    <definedName name="__cap20" localSheetId="2">#REF!</definedName>
    <definedName name="__cap20" localSheetId="1">#REF!</definedName>
    <definedName name="__cap20">#REF!</definedName>
    <definedName name="__cva50" localSheetId="3">#REF!</definedName>
    <definedName name="__cva50" localSheetId="4">#REF!</definedName>
    <definedName name="__cva50" localSheetId="2">#REF!</definedName>
    <definedName name="__cva50" localSheetId="1">#REF!</definedName>
    <definedName name="__cva50">#REF!</definedName>
    <definedName name="__cva60" localSheetId="3">#REF!</definedName>
    <definedName name="__cva60" localSheetId="4">#REF!</definedName>
    <definedName name="__cva60" localSheetId="2">#REF!</definedName>
    <definedName name="__cva60" localSheetId="1">#REF!</definedName>
    <definedName name="__cva60">#REF!</definedName>
    <definedName name="__cve45100" localSheetId="3">#REF!</definedName>
    <definedName name="__cve45100" localSheetId="4">#REF!</definedName>
    <definedName name="__cve45100" localSheetId="2">#REF!</definedName>
    <definedName name="__cve45100" localSheetId="1">#REF!</definedName>
    <definedName name="__cve45100">#REF!</definedName>
    <definedName name="__cve90100" localSheetId="3">#REF!</definedName>
    <definedName name="__cve90100" localSheetId="4">#REF!</definedName>
    <definedName name="__cve90100" localSheetId="2">#REF!</definedName>
    <definedName name="__cve90100" localSheetId="1">#REF!</definedName>
    <definedName name="__cve90100">#REF!</definedName>
    <definedName name="__cve9040" localSheetId="3">#REF!</definedName>
    <definedName name="__cve9040" localSheetId="4">#REF!</definedName>
    <definedName name="__cve9040" localSheetId="2">#REF!</definedName>
    <definedName name="__cve9040" localSheetId="1">#REF!</definedName>
    <definedName name="__cve9040">#REF!</definedName>
    <definedName name="__djm10" localSheetId="3">#REF!</definedName>
    <definedName name="__djm10" localSheetId="4">#REF!</definedName>
    <definedName name="__djm10" localSheetId="2">#REF!</definedName>
    <definedName name="__djm10" localSheetId="1">#REF!</definedName>
    <definedName name="__djm10">#REF!</definedName>
    <definedName name="__djm15" localSheetId="3">#REF!</definedName>
    <definedName name="__djm15" localSheetId="4">#REF!</definedName>
    <definedName name="__djm15" localSheetId="2">#REF!</definedName>
    <definedName name="__djm15" localSheetId="1">#REF!</definedName>
    <definedName name="__djm15">#REF!</definedName>
    <definedName name="__epl2" localSheetId="3">#REF!</definedName>
    <definedName name="__epl2" localSheetId="4">#REF!</definedName>
    <definedName name="__epl2" localSheetId="2">#REF!</definedName>
    <definedName name="__epl2" localSheetId="1">#REF!</definedName>
    <definedName name="__epl2">#REF!</definedName>
    <definedName name="__epl5" localSheetId="3">#REF!</definedName>
    <definedName name="__epl5" localSheetId="4">#REF!</definedName>
    <definedName name="__epl5" localSheetId="2">#REF!</definedName>
    <definedName name="__epl5" localSheetId="1">#REF!</definedName>
    <definedName name="__epl5">#REF!</definedName>
    <definedName name="__fil1" localSheetId="3">#REF!</definedName>
    <definedName name="__fil1" localSheetId="4">#REF!</definedName>
    <definedName name="__fil1" localSheetId="2">#REF!</definedName>
    <definedName name="__fil1" localSheetId="1">#REF!</definedName>
    <definedName name="__fil1">#REF!</definedName>
    <definedName name="__fil2" localSheetId="3">#REF!</definedName>
    <definedName name="__fil2" localSheetId="4">#REF!</definedName>
    <definedName name="__fil2" localSheetId="2">#REF!</definedName>
    <definedName name="__fil2" localSheetId="1">#REF!</definedName>
    <definedName name="__fil2">#REF!</definedName>
    <definedName name="__fio12" localSheetId="3">#REF!</definedName>
    <definedName name="__fio12" localSheetId="4">#REF!</definedName>
    <definedName name="__fio12" localSheetId="2">#REF!</definedName>
    <definedName name="__fio12" localSheetId="1">#REF!</definedName>
    <definedName name="__fio12">#REF!</definedName>
    <definedName name="__fis5" localSheetId="3">#REF!</definedName>
    <definedName name="__fis5" localSheetId="4">#REF!</definedName>
    <definedName name="__fis5" localSheetId="2">#REF!</definedName>
    <definedName name="__fis5" localSheetId="1">#REF!</definedName>
    <definedName name="__fis5">#REF!</definedName>
    <definedName name="__flf50" localSheetId="3">#REF!</definedName>
    <definedName name="__flf50" localSheetId="4">#REF!</definedName>
    <definedName name="__flf50" localSheetId="2">#REF!</definedName>
    <definedName name="__flf50" localSheetId="1">#REF!</definedName>
    <definedName name="__flf50">#REF!</definedName>
    <definedName name="__flf60" localSheetId="3">#REF!</definedName>
    <definedName name="__flf60" localSheetId="4">#REF!</definedName>
    <definedName name="__flf60" localSheetId="2">#REF!</definedName>
    <definedName name="__flf60" localSheetId="1">#REF!</definedName>
    <definedName name="__flf60">#REF!</definedName>
    <definedName name="__fpd12" localSheetId="3">#REF!</definedName>
    <definedName name="__fpd12" localSheetId="4">#REF!</definedName>
    <definedName name="__fpd12" localSheetId="2">#REF!</definedName>
    <definedName name="__fpd12" localSheetId="1">#REF!</definedName>
    <definedName name="__fpd12">#REF!</definedName>
    <definedName name="__fvr10" localSheetId="3">#REF!</definedName>
    <definedName name="__fvr10" localSheetId="4">#REF!</definedName>
    <definedName name="__fvr10" localSheetId="2">#REF!</definedName>
    <definedName name="__fvr10" localSheetId="1">#REF!</definedName>
    <definedName name="__fvr10">#REF!</definedName>
    <definedName name="__itu1" localSheetId="3">#REF!</definedName>
    <definedName name="__itu1" localSheetId="4">#REF!</definedName>
    <definedName name="__itu1" localSheetId="2">#REF!</definedName>
    <definedName name="__itu1" localSheetId="1">#REF!</definedName>
    <definedName name="__itu1">#REF!</definedName>
    <definedName name="__jla20" localSheetId="3">#REF!</definedName>
    <definedName name="__jla20" localSheetId="4">#REF!</definedName>
    <definedName name="__jla20" localSheetId="2">#REF!</definedName>
    <definedName name="__jla20" localSheetId="1">#REF!</definedName>
    <definedName name="__jla20">#REF!</definedName>
    <definedName name="__jla32" localSheetId="3">#REF!</definedName>
    <definedName name="__jla32" localSheetId="4">#REF!</definedName>
    <definedName name="__jla32" localSheetId="2">#REF!</definedName>
    <definedName name="__jla32" localSheetId="1">#REF!</definedName>
    <definedName name="__jla32">#REF!</definedName>
    <definedName name="__lpi100" localSheetId="3">#REF!</definedName>
    <definedName name="__lpi100" localSheetId="4">#REF!</definedName>
    <definedName name="__lpi100" localSheetId="2">#REF!</definedName>
    <definedName name="__lpi100" localSheetId="1">#REF!</definedName>
    <definedName name="__lpi100">#REF!</definedName>
    <definedName name="__lvg10060" localSheetId="3">#REF!</definedName>
    <definedName name="__lvg10060" localSheetId="4">#REF!</definedName>
    <definedName name="__lvg10060" localSheetId="2">#REF!</definedName>
    <definedName name="__lvg10060" localSheetId="1">#REF!</definedName>
    <definedName name="__lvg10060">#REF!</definedName>
    <definedName name="__lvp32" localSheetId="3">#REF!</definedName>
    <definedName name="__lvp32" localSheetId="4">#REF!</definedName>
    <definedName name="__lvp32" localSheetId="2">#REF!</definedName>
    <definedName name="__lvp32" localSheetId="1">#REF!</definedName>
    <definedName name="__lvp32">#REF!</definedName>
    <definedName name="__man50" localSheetId="3">#REF!</definedName>
    <definedName name="__man50" localSheetId="4">#REF!</definedName>
    <definedName name="__man50" localSheetId="2">#REF!</definedName>
    <definedName name="__man50" localSheetId="1">#REF!</definedName>
    <definedName name="__man50">#REF!</definedName>
    <definedName name="__ope1" localSheetId="3">#REF!</definedName>
    <definedName name="__ope1" localSheetId="4">#REF!</definedName>
    <definedName name="__ope1" localSheetId="2">#REF!</definedName>
    <definedName name="__ope1" localSheetId="1">#REF!</definedName>
    <definedName name="__ope1">#REF!</definedName>
    <definedName name="__ope2" localSheetId="3">#REF!</definedName>
    <definedName name="__ope2" localSheetId="4">#REF!</definedName>
    <definedName name="__ope2" localSheetId="2">#REF!</definedName>
    <definedName name="__ope2" localSheetId="1">#REF!</definedName>
    <definedName name="__ope2">#REF!</definedName>
    <definedName name="__ope3" localSheetId="3">#REF!</definedName>
    <definedName name="__ope3" localSheetId="4">#REF!</definedName>
    <definedName name="__ope3" localSheetId="2">#REF!</definedName>
    <definedName name="__ope3" localSheetId="1">#REF!</definedName>
    <definedName name="__ope3">#REF!</definedName>
    <definedName name="__pne1" localSheetId="3">#REF!</definedName>
    <definedName name="__pne1" localSheetId="4">#REF!</definedName>
    <definedName name="__pne1" localSheetId="2">#REF!</definedName>
    <definedName name="__pne1" localSheetId="1">#REF!</definedName>
    <definedName name="__pne1">#REF!</definedName>
    <definedName name="__pne2" localSheetId="3">#REF!</definedName>
    <definedName name="__pne2" localSheetId="4">#REF!</definedName>
    <definedName name="__pne2" localSheetId="2">#REF!</definedName>
    <definedName name="__pne2" localSheetId="1">#REF!</definedName>
    <definedName name="__pne2">#REF!</definedName>
    <definedName name="__ptm6" localSheetId="3">#REF!</definedName>
    <definedName name="__ptm6" localSheetId="4">#REF!</definedName>
    <definedName name="__ptm6" localSheetId="2">#REF!</definedName>
    <definedName name="__ptm6" localSheetId="1">#REF!</definedName>
    <definedName name="__ptm6">#REF!</definedName>
    <definedName name="__qdm3" localSheetId="3">#REF!</definedName>
    <definedName name="__qdm3" localSheetId="4">#REF!</definedName>
    <definedName name="__qdm3" localSheetId="2">#REF!</definedName>
    <definedName name="__qdm3" localSheetId="1">#REF!</definedName>
    <definedName name="__qdm3">#REF!</definedName>
    <definedName name="__rcm10" localSheetId="3">#REF!</definedName>
    <definedName name="__rcm10" localSheetId="4">#REF!</definedName>
    <definedName name="__rcm10" localSheetId="2">#REF!</definedName>
    <definedName name="__rcm10" localSheetId="1">#REF!</definedName>
    <definedName name="__rcm10">#REF!</definedName>
    <definedName name="__rcm15" localSheetId="3">#REF!</definedName>
    <definedName name="__rcm15" localSheetId="4">#REF!</definedName>
    <definedName name="__rcm15" localSheetId="2">#REF!</definedName>
    <definedName name="__rcm15" localSheetId="1">#REF!</definedName>
    <definedName name="__rcm15">#REF!</definedName>
    <definedName name="__rcm20" localSheetId="3">#REF!</definedName>
    <definedName name="__rcm20" localSheetId="4">#REF!</definedName>
    <definedName name="__rcm20" localSheetId="2">#REF!</definedName>
    <definedName name="__rcm20" localSheetId="1">#REF!</definedName>
    <definedName name="__rcm20">#REF!</definedName>
    <definedName name="__rcm5" localSheetId="3">#REF!</definedName>
    <definedName name="__rcm5" localSheetId="4">#REF!</definedName>
    <definedName name="__rcm5" localSheetId="2">#REF!</definedName>
    <definedName name="__rcm5" localSheetId="1">#REF!</definedName>
    <definedName name="__rcm5">#REF!</definedName>
    <definedName name="__res10" localSheetId="3">#REF!</definedName>
    <definedName name="__res10" localSheetId="4">#REF!</definedName>
    <definedName name="__res10" localSheetId="2">#REF!</definedName>
    <definedName name="__res10" localSheetId="1">#REF!</definedName>
    <definedName name="__res10">#REF!</definedName>
    <definedName name="__res15" localSheetId="3">#REF!</definedName>
    <definedName name="__res15" localSheetId="4">#REF!</definedName>
    <definedName name="__res15" localSheetId="2">#REF!</definedName>
    <definedName name="__res15" localSheetId="1">#REF!</definedName>
    <definedName name="__res15">#REF!</definedName>
    <definedName name="__res5" localSheetId="3">#REF!</definedName>
    <definedName name="__res5" localSheetId="4">#REF!</definedName>
    <definedName name="__res5" localSheetId="2">#REF!</definedName>
    <definedName name="__res5" localSheetId="1">#REF!</definedName>
    <definedName name="__res5">#REF!</definedName>
    <definedName name="__rgf60" localSheetId="3">#REF!</definedName>
    <definedName name="__rgf60" localSheetId="4">#REF!</definedName>
    <definedName name="__rgf60" localSheetId="2">#REF!</definedName>
    <definedName name="__rgf60" localSheetId="1">#REF!</definedName>
    <definedName name="__rgf60">#REF!</definedName>
    <definedName name="__rgp1" localSheetId="3">#REF!</definedName>
    <definedName name="__rgp1" localSheetId="4">#REF!</definedName>
    <definedName name="__rgp1" localSheetId="2">#REF!</definedName>
    <definedName name="__rgp1" localSheetId="1">#REF!</definedName>
    <definedName name="__rgp1">#REF!</definedName>
    <definedName name="__tap100" localSheetId="3">#REF!</definedName>
    <definedName name="__tap100" localSheetId="4">#REF!</definedName>
    <definedName name="__tap100" localSheetId="2">#REF!</definedName>
    <definedName name="__tap100" localSheetId="1">#REF!</definedName>
    <definedName name="__tap100">#REF!</definedName>
    <definedName name="__tba20" localSheetId="3">#REF!</definedName>
    <definedName name="__tba20" localSheetId="4">#REF!</definedName>
    <definedName name="__tba20" localSheetId="2">#REF!</definedName>
    <definedName name="__tba20" localSheetId="1">#REF!</definedName>
    <definedName name="__tba20">#REF!</definedName>
    <definedName name="__tba32" localSheetId="3">#REF!</definedName>
    <definedName name="__tba32" localSheetId="4">#REF!</definedName>
    <definedName name="__tba32" localSheetId="2">#REF!</definedName>
    <definedName name="__tba32" localSheetId="1">#REF!</definedName>
    <definedName name="__tba32">#REF!</definedName>
    <definedName name="__tba50" localSheetId="3">#REF!</definedName>
    <definedName name="__tba50" localSheetId="4">#REF!</definedName>
    <definedName name="__tba50" localSheetId="2">#REF!</definedName>
    <definedName name="__tba50" localSheetId="1">#REF!</definedName>
    <definedName name="__tba50">#REF!</definedName>
    <definedName name="__tba60" localSheetId="3">#REF!</definedName>
    <definedName name="__tba60" localSheetId="4">#REF!</definedName>
    <definedName name="__tba60" localSheetId="2">#REF!</definedName>
    <definedName name="__tba60" localSheetId="1">#REF!</definedName>
    <definedName name="__tba60">#REF!</definedName>
    <definedName name="__tbe100" localSheetId="3">#REF!</definedName>
    <definedName name="__tbe100" localSheetId="4">#REF!</definedName>
    <definedName name="__tbe100" localSheetId="2">#REF!</definedName>
    <definedName name="__tbe100" localSheetId="1">#REF!</definedName>
    <definedName name="__tbe100">#REF!</definedName>
    <definedName name="__tbe40" localSheetId="3">#REF!</definedName>
    <definedName name="__tbe40" localSheetId="4">#REF!</definedName>
    <definedName name="__tbe40" localSheetId="2">#REF!</definedName>
    <definedName name="__tbe40" localSheetId="1">#REF!</definedName>
    <definedName name="__tbe40">#REF!</definedName>
    <definedName name="__tbe50" localSheetId="3">#REF!</definedName>
    <definedName name="__tbe50" localSheetId="4">#REF!</definedName>
    <definedName name="__tbe50" localSheetId="2">#REF!</definedName>
    <definedName name="__tbe50" localSheetId="1">#REF!</definedName>
    <definedName name="__tbe50">#REF!</definedName>
    <definedName name="__tea32" localSheetId="3">#REF!</definedName>
    <definedName name="__tea32" localSheetId="4">#REF!</definedName>
    <definedName name="__tea32" localSheetId="2">#REF!</definedName>
    <definedName name="__tea32" localSheetId="1">#REF!</definedName>
    <definedName name="__tea32">#REF!</definedName>
    <definedName name="__tea4560" localSheetId="3">#REF!</definedName>
    <definedName name="__tea4560" localSheetId="4">#REF!</definedName>
    <definedName name="__tea4560" localSheetId="2">#REF!</definedName>
    <definedName name="__tea4560" localSheetId="1">#REF!</definedName>
    <definedName name="__tea4560">#REF!</definedName>
    <definedName name="__tee100" localSheetId="3">#REF!</definedName>
    <definedName name="__tee100" localSheetId="4">#REF!</definedName>
    <definedName name="__tee100" localSheetId="2">#REF!</definedName>
    <definedName name="__tee100" localSheetId="1">#REF!</definedName>
    <definedName name="__tee100">#REF!</definedName>
    <definedName name="__ter10050" localSheetId="3">#REF!</definedName>
    <definedName name="__ter10050" localSheetId="4">#REF!</definedName>
    <definedName name="__ter10050" localSheetId="2">#REF!</definedName>
    <definedName name="__ter10050" localSheetId="1">#REF!</definedName>
    <definedName name="__ter10050">#REF!</definedName>
    <definedName name="__tlf6" localSheetId="3">#REF!</definedName>
    <definedName name="__tlf6" localSheetId="4">#REF!</definedName>
    <definedName name="__tlf6" localSheetId="2">#REF!</definedName>
    <definedName name="__tlf6" localSheetId="1">#REF!</definedName>
    <definedName name="__tlf6">#REF!</definedName>
    <definedName name="__tub10012" localSheetId="3">#REF!</definedName>
    <definedName name="__tub10012" localSheetId="4">#REF!</definedName>
    <definedName name="__tub10012" localSheetId="2">#REF!</definedName>
    <definedName name="__tub10012" localSheetId="1">#REF!</definedName>
    <definedName name="__tub10012">#REF!</definedName>
    <definedName name="__tub10015" localSheetId="3">#REF!</definedName>
    <definedName name="__tub10015" localSheetId="4">#REF!</definedName>
    <definedName name="__tub10015" localSheetId="2">#REF!</definedName>
    <definedName name="__tub10015" localSheetId="1">#REF!</definedName>
    <definedName name="__tub10015">#REF!</definedName>
    <definedName name="__tub10020" localSheetId="3">#REF!</definedName>
    <definedName name="__tub10020" localSheetId="4">#REF!</definedName>
    <definedName name="__tub10020" localSheetId="2">#REF!</definedName>
    <definedName name="__tub10020" localSheetId="1">#REF!</definedName>
    <definedName name="__tub10020">#REF!</definedName>
    <definedName name="__tub4012" localSheetId="3">#REF!</definedName>
    <definedName name="__tub4012" localSheetId="4">#REF!</definedName>
    <definedName name="__tub4012" localSheetId="2">#REF!</definedName>
    <definedName name="__tub4012" localSheetId="1">#REF!</definedName>
    <definedName name="__tub4012">#REF!</definedName>
    <definedName name="__tub4015" localSheetId="3">#REF!</definedName>
    <definedName name="__tub4015" localSheetId="4">#REF!</definedName>
    <definedName name="__tub4015" localSheetId="2">#REF!</definedName>
    <definedName name="__tub4015" localSheetId="1">#REF!</definedName>
    <definedName name="__tub4015">#REF!</definedName>
    <definedName name="__tub4020" localSheetId="3">#REF!</definedName>
    <definedName name="__tub4020" localSheetId="4">#REF!</definedName>
    <definedName name="__tub4020" localSheetId="2">#REF!</definedName>
    <definedName name="__tub4020" localSheetId="1">#REF!</definedName>
    <definedName name="__tub4020">#REF!</definedName>
    <definedName name="__tub5012" localSheetId="3">#REF!</definedName>
    <definedName name="__tub5012" localSheetId="4">#REF!</definedName>
    <definedName name="__tub5012" localSheetId="2">#REF!</definedName>
    <definedName name="__tub5012" localSheetId="1">#REF!</definedName>
    <definedName name="__tub5012">#REF!</definedName>
    <definedName name="__tub5015" localSheetId="3">#REF!</definedName>
    <definedName name="__tub5015" localSheetId="4">#REF!</definedName>
    <definedName name="__tub5015" localSheetId="2">#REF!</definedName>
    <definedName name="__tub5015" localSheetId="1">#REF!</definedName>
    <definedName name="__tub5015">#REF!</definedName>
    <definedName name="__tub5020" localSheetId="3">#REF!</definedName>
    <definedName name="__tub5020" localSheetId="4">#REF!</definedName>
    <definedName name="__tub5020" localSheetId="2">#REF!</definedName>
    <definedName name="__tub5020" localSheetId="1">#REF!</definedName>
    <definedName name="__tub5020">#REF!</definedName>
    <definedName name="__tub7512" localSheetId="3">#REF!</definedName>
    <definedName name="__tub7512" localSheetId="4">#REF!</definedName>
    <definedName name="__tub7512" localSheetId="2">#REF!</definedName>
    <definedName name="__tub7512" localSheetId="1">#REF!</definedName>
    <definedName name="__tub7512">#REF!</definedName>
    <definedName name="__tub7515" localSheetId="3">#REF!</definedName>
    <definedName name="__tub7515" localSheetId="4">#REF!</definedName>
    <definedName name="__tub7515" localSheetId="2">#REF!</definedName>
    <definedName name="__tub7515" localSheetId="1">#REF!</definedName>
    <definedName name="__tub7515">#REF!</definedName>
    <definedName name="__tub7520" localSheetId="3">#REF!</definedName>
    <definedName name="__tub7520" localSheetId="4">#REF!</definedName>
    <definedName name="__tub7520" localSheetId="2">#REF!</definedName>
    <definedName name="__tub7520" localSheetId="1">#REF!</definedName>
    <definedName name="__tub7520">#REF!</definedName>
    <definedName name="__xlnm.Print_Area_3" localSheetId="3">#REF!</definedName>
    <definedName name="__xlnm.Print_Area_3" localSheetId="4">#REF!</definedName>
    <definedName name="__xlnm.Print_Area_3" localSheetId="2">#REF!</definedName>
    <definedName name="__xlnm.Print_Area_3" localSheetId="1">#REF!</definedName>
    <definedName name="__xlnm.Print_Area_3">#REF!</definedName>
    <definedName name="__xlnm.Print_Area_4" localSheetId="3">#REF!</definedName>
    <definedName name="__xlnm.Print_Area_4" localSheetId="4">#REF!</definedName>
    <definedName name="__xlnm.Print_Area_4" localSheetId="2">#REF!</definedName>
    <definedName name="__xlnm.Print_Area_4" localSheetId="1">#REF!</definedName>
    <definedName name="__xlnm.Print_Area_4">#REF!</definedName>
    <definedName name="_aga14" localSheetId="3">#REF!</definedName>
    <definedName name="_aga14" localSheetId="4">#REF!</definedName>
    <definedName name="_aga14" localSheetId="2">#REF!</definedName>
    <definedName name="_aga14" localSheetId="1">#REF!</definedName>
    <definedName name="_aga14">#REF!</definedName>
    <definedName name="_bur3220" localSheetId="3">#REF!</definedName>
    <definedName name="_bur3220" localSheetId="4">#REF!</definedName>
    <definedName name="_bur3220" localSheetId="2">#REF!</definedName>
    <definedName name="_bur3220" localSheetId="1">#REF!</definedName>
    <definedName name="_bur3220">#REF!</definedName>
    <definedName name="_C930I" localSheetId="3">#REF!</definedName>
    <definedName name="_C930I" localSheetId="4">#REF!</definedName>
    <definedName name="_C930I" localSheetId="2">#REF!</definedName>
    <definedName name="_C930I" localSheetId="1">#REF!</definedName>
    <definedName name="_C930I">#REF!</definedName>
    <definedName name="_C930P" localSheetId="3">#REF!</definedName>
    <definedName name="_C930P" localSheetId="4">#REF!</definedName>
    <definedName name="_C930P" localSheetId="2">#REF!</definedName>
    <definedName name="_C930P" localSheetId="1">#REF!</definedName>
    <definedName name="_C930P">#REF!</definedName>
    <definedName name="_C966I" localSheetId="3">#REF!</definedName>
    <definedName name="_C966I" localSheetId="4">#REF!</definedName>
    <definedName name="_C966I" localSheetId="2">#REF!</definedName>
    <definedName name="_C966I" localSheetId="1">#REF!</definedName>
    <definedName name="_C966I">#REF!</definedName>
    <definedName name="_C966P" localSheetId="3">#REF!</definedName>
    <definedName name="_C966P" localSheetId="4">#REF!</definedName>
    <definedName name="_C966P" localSheetId="2">#REF!</definedName>
    <definedName name="_C966P" localSheetId="1">#REF!</definedName>
    <definedName name="_C966P">#REF!</definedName>
    <definedName name="_C996P" localSheetId="3">#REF!</definedName>
    <definedName name="_C996P" localSheetId="4">#REF!</definedName>
    <definedName name="_C996P" localSheetId="2">#REF!</definedName>
    <definedName name="_C996P" localSheetId="1">#REF!</definedName>
    <definedName name="_C996P">#REF!</definedName>
    <definedName name="_cap20" localSheetId="3">#REF!</definedName>
    <definedName name="_cap20" localSheetId="4">#REF!</definedName>
    <definedName name="_cap20" localSheetId="2">#REF!</definedName>
    <definedName name="_cap20" localSheetId="1">#REF!</definedName>
    <definedName name="_cap20">#REF!</definedName>
    <definedName name="_cva50" localSheetId="3">#REF!</definedName>
    <definedName name="_cva50" localSheetId="4">#REF!</definedName>
    <definedName name="_cva50" localSheetId="2">#REF!</definedName>
    <definedName name="_cva50" localSheetId="1">#REF!</definedName>
    <definedName name="_cva50">#REF!</definedName>
    <definedName name="_cva60" localSheetId="3">#REF!</definedName>
    <definedName name="_cva60" localSheetId="4">#REF!</definedName>
    <definedName name="_cva60" localSheetId="2">#REF!</definedName>
    <definedName name="_cva60" localSheetId="1">#REF!</definedName>
    <definedName name="_cva60">#REF!</definedName>
    <definedName name="_cve45100" localSheetId="3">#REF!</definedName>
    <definedName name="_cve45100" localSheetId="4">#REF!</definedName>
    <definedName name="_cve45100" localSheetId="2">#REF!</definedName>
    <definedName name="_cve45100" localSheetId="1">#REF!</definedName>
    <definedName name="_cve45100">#REF!</definedName>
    <definedName name="_cve90100" localSheetId="3">#REF!</definedName>
    <definedName name="_cve90100" localSheetId="4">#REF!</definedName>
    <definedName name="_cve90100" localSheetId="2">#REF!</definedName>
    <definedName name="_cve90100" localSheetId="1">#REF!</definedName>
    <definedName name="_cve90100">#REF!</definedName>
    <definedName name="_cve9040" localSheetId="3">#REF!</definedName>
    <definedName name="_cve9040" localSheetId="4">#REF!</definedName>
    <definedName name="_cve9040" localSheetId="2">#REF!</definedName>
    <definedName name="_cve9040" localSheetId="1">#REF!</definedName>
    <definedName name="_cve9040">#REF!</definedName>
    <definedName name="_djm10" localSheetId="3">#REF!</definedName>
    <definedName name="_djm10" localSheetId="4">#REF!</definedName>
    <definedName name="_djm10" localSheetId="2">#REF!</definedName>
    <definedName name="_djm10" localSheetId="1">#REF!</definedName>
    <definedName name="_djm10">#REF!</definedName>
    <definedName name="_djm15" localSheetId="3">#REF!</definedName>
    <definedName name="_djm15" localSheetId="4">#REF!</definedName>
    <definedName name="_djm15" localSheetId="2">#REF!</definedName>
    <definedName name="_djm15" localSheetId="1">#REF!</definedName>
    <definedName name="_djm15">#REF!</definedName>
    <definedName name="_epl2" localSheetId="3">#REF!</definedName>
    <definedName name="_epl2" localSheetId="4">#REF!</definedName>
    <definedName name="_epl2" localSheetId="2">#REF!</definedName>
    <definedName name="_epl2" localSheetId="1">#REF!</definedName>
    <definedName name="_epl2">#REF!</definedName>
    <definedName name="_epl5" localSheetId="3">#REF!</definedName>
    <definedName name="_epl5" localSheetId="4">#REF!</definedName>
    <definedName name="_epl5" localSheetId="2">#REF!</definedName>
    <definedName name="_epl5" localSheetId="1">#REF!</definedName>
    <definedName name="_epl5">#REF!</definedName>
    <definedName name="_fil1" localSheetId="3">#REF!</definedName>
    <definedName name="_fil1" localSheetId="4">#REF!</definedName>
    <definedName name="_fil1" localSheetId="2">#REF!</definedName>
    <definedName name="_fil1" localSheetId="1">#REF!</definedName>
    <definedName name="_fil1">#REF!</definedName>
    <definedName name="_fil2" localSheetId="3">#REF!</definedName>
    <definedName name="_fil2" localSheetId="4">#REF!</definedName>
    <definedName name="_fil2" localSheetId="2">#REF!</definedName>
    <definedName name="_fil2" localSheetId="1">#REF!</definedName>
    <definedName name="_fil2">#REF!</definedName>
    <definedName name="_fio12" localSheetId="3">#REF!</definedName>
    <definedName name="_fio12" localSheetId="4">#REF!</definedName>
    <definedName name="_fio12" localSheetId="2">#REF!</definedName>
    <definedName name="_fio12" localSheetId="1">#REF!</definedName>
    <definedName name="_fio12">#REF!</definedName>
    <definedName name="_fis5" localSheetId="3">#REF!</definedName>
    <definedName name="_fis5" localSheetId="4">#REF!</definedName>
    <definedName name="_fis5" localSheetId="2">#REF!</definedName>
    <definedName name="_fis5" localSheetId="1">#REF!</definedName>
    <definedName name="_fis5">#REF!</definedName>
    <definedName name="_flf50" localSheetId="3">#REF!</definedName>
    <definedName name="_flf50" localSheetId="4">#REF!</definedName>
    <definedName name="_flf50" localSheetId="2">#REF!</definedName>
    <definedName name="_flf50" localSheetId="1">#REF!</definedName>
    <definedName name="_flf50">#REF!</definedName>
    <definedName name="_flf60" localSheetId="3">#REF!</definedName>
    <definedName name="_flf60" localSheetId="4">#REF!</definedName>
    <definedName name="_flf60" localSheetId="2">#REF!</definedName>
    <definedName name="_flf60" localSheetId="1">#REF!</definedName>
    <definedName name="_flf60">#REF!</definedName>
    <definedName name="_fpd12" localSheetId="3">#REF!</definedName>
    <definedName name="_fpd12" localSheetId="4">#REF!</definedName>
    <definedName name="_fpd12" localSheetId="2">#REF!</definedName>
    <definedName name="_fpd12" localSheetId="1">#REF!</definedName>
    <definedName name="_fpd12">#REF!</definedName>
    <definedName name="_fvr10" localSheetId="3">#REF!</definedName>
    <definedName name="_fvr10" localSheetId="4">#REF!</definedName>
    <definedName name="_fvr10" localSheetId="2">#REF!</definedName>
    <definedName name="_fvr10" localSheetId="1">#REF!</definedName>
    <definedName name="_fvr10">#REF!</definedName>
    <definedName name="_itu1" localSheetId="3">#REF!</definedName>
    <definedName name="_itu1" localSheetId="4">#REF!</definedName>
    <definedName name="_itu1" localSheetId="2">#REF!</definedName>
    <definedName name="_itu1" localSheetId="1">#REF!</definedName>
    <definedName name="_itu1">#REF!</definedName>
    <definedName name="_jla20" localSheetId="3">#REF!</definedName>
    <definedName name="_jla20" localSheetId="4">#REF!</definedName>
    <definedName name="_jla20" localSheetId="2">#REF!</definedName>
    <definedName name="_jla20" localSheetId="1">#REF!</definedName>
    <definedName name="_jla20">#REF!</definedName>
    <definedName name="_jla32" localSheetId="3">#REF!</definedName>
    <definedName name="_jla32" localSheetId="4">#REF!</definedName>
    <definedName name="_jla32" localSheetId="2">#REF!</definedName>
    <definedName name="_jla32" localSheetId="1">#REF!</definedName>
    <definedName name="_jla32">#REF!</definedName>
    <definedName name="_lpi100" localSheetId="3">#REF!</definedName>
    <definedName name="_lpi100" localSheetId="4">#REF!</definedName>
    <definedName name="_lpi100" localSheetId="2">#REF!</definedName>
    <definedName name="_lpi100" localSheetId="1">#REF!</definedName>
    <definedName name="_lpi100">#REF!</definedName>
    <definedName name="_lvg10060" localSheetId="3">#REF!</definedName>
    <definedName name="_lvg10060" localSheetId="4">#REF!</definedName>
    <definedName name="_lvg10060" localSheetId="2">#REF!</definedName>
    <definedName name="_lvg10060" localSheetId="1">#REF!</definedName>
    <definedName name="_lvg10060">#REF!</definedName>
    <definedName name="_lvp32" localSheetId="3">#REF!</definedName>
    <definedName name="_lvp32" localSheetId="4">#REF!</definedName>
    <definedName name="_lvp32" localSheetId="2">#REF!</definedName>
    <definedName name="_lvp32" localSheetId="1">#REF!</definedName>
    <definedName name="_lvp32">#REF!</definedName>
    <definedName name="_man50" localSheetId="3">#REF!</definedName>
    <definedName name="_man50" localSheetId="4">#REF!</definedName>
    <definedName name="_man50" localSheetId="2">#REF!</definedName>
    <definedName name="_man50" localSheetId="1">#REF!</definedName>
    <definedName name="_man50">#REF!</definedName>
    <definedName name="_ope1" localSheetId="3">#REF!</definedName>
    <definedName name="_ope1" localSheetId="4">#REF!</definedName>
    <definedName name="_ope1" localSheetId="2">#REF!</definedName>
    <definedName name="_ope1" localSheetId="1">#REF!</definedName>
    <definedName name="_ope1">#REF!</definedName>
    <definedName name="_ope2" localSheetId="3">#REF!</definedName>
    <definedName name="_ope2" localSheetId="4">#REF!</definedName>
    <definedName name="_ope2" localSheetId="2">#REF!</definedName>
    <definedName name="_ope2" localSheetId="1">#REF!</definedName>
    <definedName name="_ope2">#REF!</definedName>
    <definedName name="_ope3" localSheetId="3">#REF!</definedName>
    <definedName name="_ope3" localSheetId="4">#REF!</definedName>
    <definedName name="_ope3" localSheetId="2">#REF!</definedName>
    <definedName name="_ope3" localSheetId="1">#REF!</definedName>
    <definedName name="_ope3">#REF!</definedName>
    <definedName name="_pne1" localSheetId="3">#REF!</definedName>
    <definedName name="_pne1" localSheetId="4">#REF!</definedName>
    <definedName name="_pne1" localSheetId="2">#REF!</definedName>
    <definedName name="_pne1" localSheetId="1">#REF!</definedName>
    <definedName name="_pne1">#REF!</definedName>
    <definedName name="_pne2" localSheetId="3">#REF!</definedName>
    <definedName name="_pne2" localSheetId="4">#REF!</definedName>
    <definedName name="_pne2" localSheetId="2">#REF!</definedName>
    <definedName name="_pne2" localSheetId="1">#REF!</definedName>
    <definedName name="_pne2">#REF!</definedName>
    <definedName name="_ptm6" localSheetId="3">#REF!</definedName>
    <definedName name="_ptm6" localSheetId="4">#REF!</definedName>
    <definedName name="_ptm6" localSheetId="2">#REF!</definedName>
    <definedName name="_ptm6" localSheetId="1">#REF!</definedName>
    <definedName name="_ptm6">#REF!</definedName>
    <definedName name="_qdm3" localSheetId="3">#REF!</definedName>
    <definedName name="_qdm3" localSheetId="4">#REF!</definedName>
    <definedName name="_qdm3" localSheetId="2">#REF!</definedName>
    <definedName name="_qdm3" localSheetId="1">#REF!</definedName>
    <definedName name="_qdm3">#REF!</definedName>
    <definedName name="_rcm10" localSheetId="3">#REF!</definedName>
    <definedName name="_rcm10" localSheetId="4">#REF!</definedName>
    <definedName name="_rcm10" localSheetId="2">#REF!</definedName>
    <definedName name="_rcm10" localSheetId="1">#REF!</definedName>
    <definedName name="_rcm10">#REF!</definedName>
    <definedName name="_rcm15" localSheetId="3">#REF!</definedName>
    <definedName name="_rcm15" localSheetId="4">#REF!</definedName>
    <definedName name="_rcm15" localSheetId="2">#REF!</definedName>
    <definedName name="_rcm15" localSheetId="1">#REF!</definedName>
    <definedName name="_rcm15">#REF!</definedName>
    <definedName name="_rcm20" localSheetId="3">#REF!</definedName>
    <definedName name="_rcm20" localSheetId="4">#REF!</definedName>
    <definedName name="_rcm20" localSheetId="2">#REF!</definedName>
    <definedName name="_rcm20" localSheetId="1">#REF!</definedName>
    <definedName name="_rcm20">#REF!</definedName>
    <definedName name="_rcm5" localSheetId="3">#REF!</definedName>
    <definedName name="_rcm5" localSheetId="4">#REF!</definedName>
    <definedName name="_rcm5" localSheetId="2">#REF!</definedName>
    <definedName name="_rcm5" localSheetId="1">#REF!</definedName>
    <definedName name="_rcm5">#REF!</definedName>
    <definedName name="_res10" localSheetId="3">#REF!</definedName>
    <definedName name="_res10" localSheetId="4">#REF!</definedName>
    <definedName name="_res10" localSheetId="2">#REF!</definedName>
    <definedName name="_res10" localSheetId="1">#REF!</definedName>
    <definedName name="_res10">#REF!</definedName>
    <definedName name="_res15" localSheetId="3">#REF!</definedName>
    <definedName name="_res15" localSheetId="4">#REF!</definedName>
    <definedName name="_res15" localSheetId="2">#REF!</definedName>
    <definedName name="_res15" localSheetId="1">#REF!</definedName>
    <definedName name="_res15">#REF!</definedName>
    <definedName name="_res5" localSheetId="3">#REF!</definedName>
    <definedName name="_res5" localSheetId="4">#REF!</definedName>
    <definedName name="_res5" localSheetId="2">#REF!</definedName>
    <definedName name="_res5" localSheetId="1">#REF!</definedName>
    <definedName name="_res5">#REF!</definedName>
    <definedName name="_rgf60" localSheetId="3">#REF!</definedName>
    <definedName name="_rgf60" localSheetId="4">#REF!</definedName>
    <definedName name="_rgf60" localSheetId="2">#REF!</definedName>
    <definedName name="_rgf60" localSheetId="1">#REF!</definedName>
    <definedName name="_rgf60">#REF!</definedName>
    <definedName name="_rgp1" localSheetId="3">#REF!</definedName>
    <definedName name="_rgp1" localSheetId="4">#REF!</definedName>
    <definedName name="_rgp1" localSheetId="2">#REF!</definedName>
    <definedName name="_rgp1" localSheetId="1">#REF!</definedName>
    <definedName name="_rgp1">#REF!</definedName>
    <definedName name="_tap100" localSheetId="3">#REF!</definedName>
    <definedName name="_tap100" localSheetId="4">#REF!</definedName>
    <definedName name="_tap100" localSheetId="2">#REF!</definedName>
    <definedName name="_tap100" localSheetId="1">#REF!</definedName>
    <definedName name="_tap100">#REF!</definedName>
    <definedName name="_tba20" localSheetId="3">#REF!</definedName>
    <definedName name="_tba20" localSheetId="4">#REF!</definedName>
    <definedName name="_tba20" localSheetId="2">#REF!</definedName>
    <definedName name="_tba20" localSheetId="1">#REF!</definedName>
    <definedName name="_tba20">#REF!</definedName>
    <definedName name="_tba32" localSheetId="3">#REF!</definedName>
    <definedName name="_tba32" localSheetId="4">#REF!</definedName>
    <definedName name="_tba32" localSheetId="2">#REF!</definedName>
    <definedName name="_tba32" localSheetId="1">#REF!</definedName>
    <definedName name="_tba32">#REF!</definedName>
    <definedName name="_tba50" localSheetId="3">#REF!</definedName>
    <definedName name="_tba50" localSheetId="4">#REF!</definedName>
    <definedName name="_tba50" localSheetId="2">#REF!</definedName>
    <definedName name="_tba50" localSheetId="1">#REF!</definedName>
    <definedName name="_tba50">#REF!</definedName>
    <definedName name="_tba60" localSheetId="3">#REF!</definedName>
    <definedName name="_tba60" localSheetId="4">#REF!</definedName>
    <definedName name="_tba60" localSheetId="2">#REF!</definedName>
    <definedName name="_tba60" localSheetId="1">#REF!</definedName>
    <definedName name="_tba60">#REF!</definedName>
    <definedName name="_tbe100" localSheetId="3">#REF!</definedName>
    <definedName name="_tbe100" localSheetId="4">#REF!</definedName>
    <definedName name="_tbe100" localSheetId="2">#REF!</definedName>
    <definedName name="_tbe100" localSheetId="1">#REF!</definedName>
    <definedName name="_tbe100">#REF!</definedName>
    <definedName name="_tbe40" localSheetId="3">#REF!</definedName>
    <definedName name="_tbe40" localSheetId="4">#REF!</definedName>
    <definedName name="_tbe40" localSheetId="2">#REF!</definedName>
    <definedName name="_tbe40" localSheetId="1">#REF!</definedName>
    <definedName name="_tbe40">#REF!</definedName>
    <definedName name="_tbe50" localSheetId="3">#REF!</definedName>
    <definedName name="_tbe50" localSheetId="4">#REF!</definedName>
    <definedName name="_tbe50" localSheetId="2">#REF!</definedName>
    <definedName name="_tbe50" localSheetId="1">#REF!</definedName>
    <definedName name="_tbe50">#REF!</definedName>
    <definedName name="_tea32" localSheetId="3">#REF!</definedName>
    <definedName name="_tea32" localSheetId="4">#REF!</definedName>
    <definedName name="_tea32" localSheetId="2">#REF!</definedName>
    <definedName name="_tea32" localSheetId="1">#REF!</definedName>
    <definedName name="_tea32">#REF!</definedName>
    <definedName name="_tea4560" localSheetId="3">#REF!</definedName>
    <definedName name="_tea4560" localSheetId="4">#REF!</definedName>
    <definedName name="_tea4560" localSheetId="2">#REF!</definedName>
    <definedName name="_tea4560" localSheetId="1">#REF!</definedName>
    <definedName name="_tea4560">#REF!</definedName>
    <definedName name="_tee100" localSheetId="3">#REF!</definedName>
    <definedName name="_tee100" localSheetId="4">#REF!</definedName>
    <definedName name="_tee100" localSheetId="2">#REF!</definedName>
    <definedName name="_tee100" localSheetId="1">#REF!</definedName>
    <definedName name="_tee100">#REF!</definedName>
    <definedName name="_ter10050" localSheetId="3">#REF!</definedName>
    <definedName name="_ter10050" localSheetId="4">#REF!</definedName>
    <definedName name="_ter10050" localSheetId="2">#REF!</definedName>
    <definedName name="_ter10050" localSheetId="1">#REF!</definedName>
    <definedName name="_ter10050">#REF!</definedName>
    <definedName name="_tlf6" localSheetId="3">#REF!</definedName>
    <definedName name="_tlf6" localSheetId="4">#REF!</definedName>
    <definedName name="_tlf6" localSheetId="2">#REF!</definedName>
    <definedName name="_tlf6" localSheetId="1">#REF!</definedName>
    <definedName name="_tlf6">#REF!</definedName>
    <definedName name="_tub10012" localSheetId="3">#REF!</definedName>
    <definedName name="_tub10012" localSheetId="4">#REF!</definedName>
    <definedName name="_tub10012" localSheetId="2">#REF!</definedName>
    <definedName name="_tub10012" localSheetId="1">#REF!</definedName>
    <definedName name="_tub10012">#REF!</definedName>
    <definedName name="_tub10015" localSheetId="3">#REF!</definedName>
    <definedName name="_tub10015" localSheetId="4">#REF!</definedName>
    <definedName name="_tub10015" localSheetId="2">#REF!</definedName>
    <definedName name="_tub10015" localSheetId="1">#REF!</definedName>
    <definedName name="_tub10015">#REF!</definedName>
    <definedName name="_tub10020" localSheetId="3">#REF!</definedName>
    <definedName name="_tub10020" localSheetId="4">#REF!</definedName>
    <definedName name="_tub10020" localSheetId="2">#REF!</definedName>
    <definedName name="_tub10020" localSheetId="1">#REF!</definedName>
    <definedName name="_tub10020">#REF!</definedName>
    <definedName name="_tub4012" localSheetId="3">#REF!</definedName>
    <definedName name="_tub4012" localSheetId="4">#REF!</definedName>
    <definedName name="_tub4012" localSheetId="2">#REF!</definedName>
    <definedName name="_tub4012" localSheetId="1">#REF!</definedName>
    <definedName name="_tub4012">#REF!</definedName>
    <definedName name="_tub4015" localSheetId="3">#REF!</definedName>
    <definedName name="_tub4015" localSheetId="4">#REF!</definedName>
    <definedName name="_tub4015" localSheetId="2">#REF!</definedName>
    <definedName name="_tub4015" localSheetId="1">#REF!</definedName>
    <definedName name="_tub4015">#REF!</definedName>
    <definedName name="_tub4020" localSheetId="3">#REF!</definedName>
    <definedName name="_tub4020" localSheetId="4">#REF!</definedName>
    <definedName name="_tub4020" localSheetId="2">#REF!</definedName>
    <definedName name="_tub4020" localSheetId="1">#REF!</definedName>
    <definedName name="_tub4020">#REF!</definedName>
    <definedName name="_tub5012" localSheetId="3">#REF!</definedName>
    <definedName name="_tub5012" localSheetId="4">#REF!</definedName>
    <definedName name="_tub5012" localSheetId="2">#REF!</definedName>
    <definedName name="_tub5012" localSheetId="1">#REF!</definedName>
    <definedName name="_tub5012">#REF!</definedName>
    <definedName name="_tub5015" localSheetId="3">#REF!</definedName>
    <definedName name="_tub5015" localSheetId="4">#REF!</definedName>
    <definedName name="_tub5015" localSheetId="2">#REF!</definedName>
    <definedName name="_tub5015" localSheetId="1">#REF!</definedName>
    <definedName name="_tub5015">#REF!</definedName>
    <definedName name="_tub5020" localSheetId="3">#REF!</definedName>
    <definedName name="_tub5020" localSheetId="4">#REF!</definedName>
    <definedName name="_tub5020" localSheetId="2">#REF!</definedName>
    <definedName name="_tub5020" localSheetId="1">#REF!</definedName>
    <definedName name="_tub5020">#REF!</definedName>
    <definedName name="_tub7512" localSheetId="3">#REF!</definedName>
    <definedName name="_tub7512" localSheetId="4">#REF!</definedName>
    <definedName name="_tub7512" localSheetId="2">#REF!</definedName>
    <definedName name="_tub7512" localSheetId="1">#REF!</definedName>
    <definedName name="_tub7512">#REF!</definedName>
    <definedName name="_tub7515" localSheetId="3">#REF!</definedName>
    <definedName name="_tub7515" localSheetId="4">#REF!</definedName>
    <definedName name="_tub7515" localSheetId="2">#REF!</definedName>
    <definedName name="_tub7515" localSheetId="1">#REF!</definedName>
    <definedName name="_tub7515">#REF!</definedName>
    <definedName name="_tub7520" localSheetId="3">#REF!</definedName>
    <definedName name="_tub7520" localSheetId="4">#REF!</definedName>
    <definedName name="_tub7520" localSheetId="2">#REF!</definedName>
    <definedName name="_tub7520" localSheetId="1">#REF!</definedName>
    <definedName name="_tub7520">#REF!</definedName>
    <definedName name="A" localSheetId="3">#REF!</definedName>
    <definedName name="A" localSheetId="4">#REF!</definedName>
    <definedName name="A" localSheetId="2">#REF!</definedName>
    <definedName name="A" localSheetId="1">#REF!</definedName>
    <definedName name="A">#REF!</definedName>
    <definedName name="acl" localSheetId="3">#REF!</definedName>
    <definedName name="acl" localSheetId="4">#REF!</definedName>
    <definedName name="acl" localSheetId="2">#REF!</definedName>
    <definedName name="acl" localSheetId="1">#REF!</definedName>
    <definedName name="acl">#REF!</definedName>
    <definedName name="aço" localSheetId="3">#REF!</definedName>
    <definedName name="aço" localSheetId="4">#REF!</definedName>
    <definedName name="aço" localSheetId="2">#REF!</definedName>
    <definedName name="aço" localSheetId="1">#REF!</definedName>
    <definedName name="aço">#REF!</definedName>
    <definedName name="AD" localSheetId="3">#REF!</definedName>
    <definedName name="AD" localSheetId="4">#REF!</definedName>
    <definedName name="AD" localSheetId="2">#REF!</definedName>
    <definedName name="AD" localSheetId="1">#REF!</definedName>
    <definedName name="AD">#REF!</definedName>
    <definedName name="adtimp" localSheetId="3">#REF!</definedName>
    <definedName name="adtimp" localSheetId="4">#REF!</definedName>
    <definedName name="adtimp" localSheetId="2">#REF!</definedName>
    <definedName name="adtimp" localSheetId="1">#REF!</definedName>
    <definedName name="adtimp">#REF!</definedName>
    <definedName name="af" localSheetId="3">#REF!</definedName>
    <definedName name="af" localSheetId="4">#REF!</definedName>
    <definedName name="af" localSheetId="2">#REF!</definedName>
    <definedName name="af" localSheetId="1">#REF!</definedName>
    <definedName name="af">#REF!</definedName>
    <definedName name="afi" localSheetId="3">#REF!</definedName>
    <definedName name="afi" localSheetId="4">#REF!</definedName>
    <definedName name="afi" localSheetId="2">#REF!</definedName>
    <definedName name="afi" localSheetId="1">#REF!</definedName>
    <definedName name="afi">#REF!</definedName>
    <definedName name="afp" localSheetId="3">#REF!</definedName>
    <definedName name="afp" localSheetId="4">#REF!</definedName>
    <definedName name="afp" localSheetId="2">#REF!</definedName>
    <definedName name="afp" localSheetId="1">#REF!</definedName>
    <definedName name="afp">#REF!</definedName>
    <definedName name="ag" localSheetId="3">#REF!</definedName>
    <definedName name="ag" localSheetId="4">#REF!</definedName>
    <definedName name="ag" localSheetId="2">#REF!</definedName>
    <definedName name="ag" localSheetId="1">#REF!</definedName>
    <definedName name="ag">#REF!</definedName>
    <definedName name="agr" localSheetId="3">#REF!</definedName>
    <definedName name="agr" localSheetId="4">#REF!</definedName>
    <definedName name="agr" localSheetId="2">#REF!</definedName>
    <definedName name="agr" localSheetId="1">#REF!</definedName>
    <definedName name="agr">#REF!</definedName>
    <definedName name="amc" localSheetId="3">#REF!</definedName>
    <definedName name="amc" localSheetId="4">#REF!</definedName>
    <definedName name="amc" localSheetId="2">#REF!</definedName>
    <definedName name="amc" localSheetId="1">#REF!</definedName>
    <definedName name="amc">#REF!</definedName>
    <definedName name="amd" localSheetId="3">#REF!</definedName>
    <definedName name="amd" localSheetId="4">#REF!</definedName>
    <definedName name="amd" localSheetId="2">#REF!</definedName>
    <definedName name="amd" localSheetId="1">#REF!</definedName>
    <definedName name="amd">#REF!</definedName>
    <definedName name="amm" localSheetId="3">#REF!</definedName>
    <definedName name="amm" localSheetId="4">#REF!</definedName>
    <definedName name="amm" localSheetId="2">#REF!</definedName>
    <definedName name="amm" localSheetId="1">#REF!</definedName>
    <definedName name="amm">#REF!</definedName>
    <definedName name="anb" localSheetId="3">#REF!</definedName>
    <definedName name="anb" localSheetId="4">#REF!</definedName>
    <definedName name="anb" localSheetId="2">#REF!</definedName>
    <definedName name="anb" localSheetId="1">#REF!</definedName>
    <definedName name="anb">#REF!</definedName>
    <definedName name="apmfs" localSheetId="3">#REF!</definedName>
    <definedName name="apmfs" localSheetId="4">#REF!</definedName>
    <definedName name="apmfs" localSheetId="2">#REF!</definedName>
    <definedName name="apmfs" localSheetId="1">#REF!</definedName>
    <definedName name="apmfs">#REF!</definedName>
    <definedName name="are" localSheetId="3">#REF!</definedName>
    <definedName name="are" localSheetId="4">#REF!</definedName>
    <definedName name="are" localSheetId="2">#REF!</definedName>
    <definedName name="are" localSheetId="1">#REF!</definedName>
    <definedName name="are">#REF!</definedName>
    <definedName name="AREA" localSheetId="3">#REF!</definedName>
    <definedName name="AREA" localSheetId="4">#REF!</definedName>
    <definedName name="AREA" localSheetId="2">#REF!</definedName>
    <definedName name="AREA" localSheetId="1">#REF!</definedName>
    <definedName name="AREA">#REF!</definedName>
    <definedName name="ÁREA" localSheetId="3">#REF!</definedName>
    <definedName name="ÁREA" localSheetId="4">#REF!</definedName>
    <definedName name="ÁREA" localSheetId="2">#REF!</definedName>
    <definedName name="ÁREA" localSheetId="1">#REF!</definedName>
    <definedName name="ÁREA">#REF!</definedName>
    <definedName name="_xlnm.Print_Area" localSheetId="20">'B D I'!$J$3:$S$45</definedName>
    <definedName name="_xlnm.Print_Area" localSheetId="8">'CÁLCULO DMT'!$A$1:$AC$52</definedName>
    <definedName name="_xlnm.Print_Area" localSheetId="0">CAPA!$A$1:$I$41</definedName>
    <definedName name="_xlnm.Print_Area" localSheetId="5">'COMPOSIÇÃO DE PREÇO UNITÁRIO'!$A$1:$N$181</definedName>
    <definedName name="_xlnm.Print_Area" localSheetId="3">'COMPOSIÇÃO DO PROJ. EXECUTIVO'!$A$1:$O$77</definedName>
    <definedName name="_xlnm.Print_Area" localSheetId="13">CRONOGRAMA!$A$1:$K$36</definedName>
    <definedName name="_xlnm.Print_Area" localSheetId="18">'CURVA A B C'!$A$1:$J$57</definedName>
    <definedName name="_xlnm.Print_Area" localSheetId="11">'DMT - trecho 1'!$A$1:$AB$48</definedName>
    <definedName name="_xlnm.Print_Area" localSheetId="19">'ENCARGOS SOCIAIS'!$A$1:$D$47</definedName>
    <definedName name="_xlnm.Print_Area" localSheetId="7">'MEMÓRIA DE CÁLCULO'!$A$1:$AC$69</definedName>
    <definedName name="_xlnm.Print_Area" localSheetId="10">'Memória de Cálculo - trecho 1'!$A$1:$AB$68</definedName>
    <definedName name="_xlnm.Print_Area" localSheetId="9">'Orçamento - trecho 1'!$A$1:$J$71</definedName>
    <definedName name="_xlnm.Print_Area" localSheetId="6">'ORÇAMENTO GERAL'!$A$1:$J$70</definedName>
    <definedName name="_xlnm.Print_Area" localSheetId="12">'PLANILHA SINTÉTICA'!$A$1:$J$59</definedName>
    <definedName name="_xlnm.Print_Area" localSheetId="14">'QUADRO DE DESEMBOLSO'!$A$1:$K$29</definedName>
    <definedName name="_xlnm.Print_Area" localSheetId="4">RESUMO!$A$1:$J$59</definedName>
    <definedName name="_xlnm.Print_Area" localSheetId="2">'RESUMO - META 01'!$A$1:$J$67</definedName>
    <definedName name="_xlnm.Print_Area" localSheetId="1">'RESUMO GERAL'!$A$1:$J$68</definedName>
    <definedName name="AreaTeste" localSheetId="3">#REF!</definedName>
    <definedName name="AreaTeste" localSheetId="4">#REF!</definedName>
    <definedName name="AreaTeste" localSheetId="2">#REF!</definedName>
    <definedName name="AreaTeste" localSheetId="1">#REF!</definedName>
    <definedName name="AreaTeste">#REF!</definedName>
    <definedName name="AreaTeste2" localSheetId="3">#REF!</definedName>
    <definedName name="AreaTeste2" localSheetId="4">#REF!</definedName>
    <definedName name="AreaTeste2" localSheetId="2">#REF!</definedName>
    <definedName name="AreaTeste2" localSheetId="1">#REF!</definedName>
    <definedName name="AreaTeste2">#REF!</definedName>
    <definedName name="asd" localSheetId="3">#REF!</definedName>
    <definedName name="asd" localSheetId="4">#REF!</definedName>
    <definedName name="asd" localSheetId="2">#REF!</definedName>
    <definedName name="asd" localSheetId="1">#REF!</definedName>
    <definedName name="asd">#REF!</definedName>
    <definedName name="AZ" localSheetId="3">#REF!</definedName>
    <definedName name="AZ" localSheetId="4">#REF!</definedName>
    <definedName name="AZ" localSheetId="2">#REF!</definedName>
    <definedName name="AZ" localSheetId="1">#REF!</definedName>
    <definedName name="AZ">#REF!</definedName>
    <definedName name="B" localSheetId="3">#REF!</definedName>
    <definedName name="B" localSheetId="4">#REF!</definedName>
    <definedName name="B" localSheetId="2">#REF!</definedName>
    <definedName name="B" localSheetId="1">#REF!</definedName>
    <definedName name="B">#REF!</definedName>
    <definedName name="B320I" localSheetId="3">#REF!</definedName>
    <definedName name="B320I" localSheetId="4">#REF!</definedName>
    <definedName name="B320I" localSheetId="2">#REF!</definedName>
    <definedName name="B320I" localSheetId="1">#REF!</definedName>
    <definedName name="B320I">#REF!</definedName>
    <definedName name="B320P" localSheetId="3">#REF!</definedName>
    <definedName name="B320P" localSheetId="4">#REF!</definedName>
    <definedName name="B320P" localSheetId="2">#REF!</definedName>
    <definedName name="B320P" localSheetId="1">#REF!</definedName>
    <definedName name="B320P">#REF!</definedName>
    <definedName name="B500I" localSheetId="3">#REF!</definedName>
    <definedName name="B500I" localSheetId="4">#REF!</definedName>
    <definedName name="B500I" localSheetId="2">#REF!</definedName>
    <definedName name="B500I" localSheetId="1">#REF!</definedName>
    <definedName name="B500I">#REF!</definedName>
    <definedName name="B500P" localSheetId="3">#REF!</definedName>
    <definedName name="B500P" localSheetId="4">#REF!</definedName>
    <definedName name="B500P" localSheetId="2">#REF!</definedName>
    <definedName name="B500P" localSheetId="1">#REF!</definedName>
    <definedName name="B500P">#REF!</definedName>
    <definedName name="baliz" localSheetId="3">#REF!</definedName>
    <definedName name="baliz" localSheetId="4">#REF!</definedName>
    <definedName name="baliz" localSheetId="2">#REF!</definedName>
    <definedName name="baliz" localSheetId="1">#REF!</definedName>
    <definedName name="baliz">#REF!</definedName>
    <definedName name="_xlnm.Database" localSheetId="3">[1]ORC!#REF!</definedName>
    <definedName name="_xlnm.Database" localSheetId="4">[1]ORC!#REF!</definedName>
    <definedName name="_xlnm.Database" localSheetId="2">[1]ORC!#REF!</definedName>
    <definedName name="_xlnm.Database" localSheetId="1">[1]ORC!#REF!</definedName>
    <definedName name="_xlnm.Database">[1]ORC!#REF!</definedName>
    <definedName name="BASC10I" localSheetId="3">#REF!</definedName>
    <definedName name="BASC10I" localSheetId="4">#REF!</definedName>
    <definedName name="BASC10I" localSheetId="2">#REF!</definedName>
    <definedName name="BASC10I" localSheetId="1">#REF!</definedName>
    <definedName name="BASC10I">#REF!</definedName>
    <definedName name="BASC10P" localSheetId="3">#REF!</definedName>
    <definedName name="BASC10P" localSheetId="4">#REF!</definedName>
    <definedName name="BASC10P" localSheetId="2">#REF!</definedName>
    <definedName name="BASC10P" localSheetId="1">#REF!</definedName>
    <definedName name="BASC10P">#REF!</definedName>
    <definedName name="BASC4I" localSheetId="3">#REF!</definedName>
    <definedName name="BASC4I" localSheetId="4">#REF!</definedName>
    <definedName name="BASC4I" localSheetId="2">#REF!</definedName>
    <definedName name="BASC4I" localSheetId="1">#REF!</definedName>
    <definedName name="BASC4I">#REF!</definedName>
    <definedName name="BASC4P" localSheetId="3">#REF!</definedName>
    <definedName name="BASC4P" localSheetId="4">#REF!</definedName>
    <definedName name="BASC4P" localSheetId="2">#REF!</definedName>
    <definedName name="BASC4P" localSheetId="1">#REF!</definedName>
    <definedName name="BASC4P">#REF!</definedName>
    <definedName name="BASC6I" localSheetId="3">#REF!</definedName>
    <definedName name="BASC6I" localSheetId="4">#REF!</definedName>
    <definedName name="BASC6I" localSheetId="2">#REF!</definedName>
    <definedName name="BASC6I" localSheetId="1">#REF!</definedName>
    <definedName name="BASC6I">#REF!</definedName>
    <definedName name="BASC6P" localSheetId="3">#REF!</definedName>
    <definedName name="BASC6P" localSheetId="4">#REF!</definedName>
    <definedName name="BASC6P" localSheetId="2">#REF!</definedName>
    <definedName name="BASC6P" localSheetId="1">#REF!</definedName>
    <definedName name="BASC6P">#REF!</definedName>
    <definedName name="bcc10.20" localSheetId="3">#REF!</definedName>
    <definedName name="bcc10.20" localSheetId="4">#REF!</definedName>
    <definedName name="bcc10.20" localSheetId="2">#REF!</definedName>
    <definedName name="bcc10.20" localSheetId="1">#REF!</definedName>
    <definedName name="bcc10.20">#REF!</definedName>
    <definedName name="bcc4.5" localSheetId="3">#REF!</definedName>
    <definedName name="bcc4.5" localSheetId="4">#REF!</definedName>
    <definedName name="bcc4.5" localSheetId="2">#REF!</definedName>
    <definedName name="bcc4.5" localSheetId="1">#REF!</definedName>
    <definedName name="bcc4.5">#REF!</definedName>
    <definedName name="bcc5.10" localSheetId="3">#REF!</definedName>
    <definedName name="bcc5.10" localSheetId="4">#REF!</definedName>
    <definedName name="bcc5.10" localSheetId="2">#REF!</definedName>
    <definedName name="bcc5.10" localSheetId="1">#REF!</definedName>
    <definedName name="bcc5.10">#REF!</definedName>
    <definedName name="bcc5.15" localSheetId="3">#REF!</definedName>
    <definedName name="bcc5.15" localSheetId="4">#REF!</definedName>
    <definedName name="bcc5.15" localSheetId="2">#REF!</definedName>
    <definedName name="bcc5.15" localSheetId="1">#REF!</definedName>
    <definedName name="bcc5.15">#REF!</definedName>
    <definedName name="bcc5.20" localSheetId="3">#REF!</definedName>
    <definedName name="bcc5.20" localSheetId="4">#REF!</definedName>
    <definedName name="bcc5.20" localSheetId="2">#REF!</definedName>
    <definedName name="bcc5.20" localSheetId="1">#REF!</definedName>
    <definedName name="bcc5.20">#REF!</definedName>
    <definedName name="bcc5.5" localSheetId="3">#REF!</definedName>
    <definedName name="bcc5.5" localSheetId="4">#REF!</definedName>
    <definedName name="bcc5.5" localSheetId="2">#REF!</definedName>
    <definedName name="bcc5.5" localSheetId="1">#REF!</definedName>
    <definedName name="bcc5.5">#REF!</definedName>
    <definedName name="bcc6.10" localSheetId="3">#REF!</definedName>
    <definedName name="bcc6.10" localSheetId="4">#REF!</definedName>
    <definedName name="bcc6.10" localSheetId="2">#REF!</definedName>
    <definedName name="bcc6.10" localSheetId="1">#REF!</definedName>
    <definedName name="bcc6.10">#REF!</definedName>
    <definedName name="bcc6.15" localSheetId="3">#REF!</definedName>
    <definedName name="bcc6.15" localSheetId="4">#REF!</definedName>
    <definedName name="bcc6.15" localSheetId="2">#REF!</definedName>
    <definedName name="bcc6.15" localSheetId="1">#REF!</definedName>
    <definedName name="bcc6.15">#REF!</definedName>
    <definedName name="bcc6.5" localSheetId="3">#REF!</definedName>
    <definedName name="bcc6.5" localSheetId="4">#REF!</definedName>
    <definedName name="bcc6.5" localSheetId="2">#REF!</definedName>
    <definedName name="bcc6.5" localSheetId="1">#REF!</definedName>
    <definedName name="bcc6.5">#REF!</definedName>
    <definedName name="bcc8.10" localSheetId="3">#REF!</definedName>
    <definedName name="bcc8.10" localSheetId="4">#REF!</definedName>
    <definedName name="bcc8.10" localSheetId="2">#REF!</definedName>
    <definedName name="bcc8.10" localSheetId="1">#REF!</definedName>
    <definedName name="bcc8.10">#REF!</definedName>
    <definedName name="bcc8.15" localSheetId="3">#REF!</definedName>
    <definedName name="bcc8.15" localSheetId="4">#REF!</definedName>
    <definedName name="bcc8.15" localSheetId="2">#REF!</definedName>
    <definedName name="bcc8.15" localSheetId="1">#REF!</definedName>
    <definedName name="bcc8.15">#REF!</definedName>
    <definedName name="bcc8.5" localSheetId="3">#REF!</definedName>
    <definedName name="bcc8.5" localSheetId="4">#REF!</definedName>
    <definedName name="bcc8.5" localSheetId="2">#REF!</definedName>
    <definedName name="bcc8.5" localSheetId="1">#REF!</definedName>
    <definedName name="bcc8.5">#REF!</definedName>
    <definedName name="bcp" localSheetId="3">#REF!</definedName>
    <definedName name="bcp" localSheetId="4">#REF!</definedName>
    <definedName name="bcp" localSheetId="2">#REF!</definedName>
    <definedName name="bcp" localSheetId="1">#REF!</definedName>
    <definedName name="bcp">#REF!</definedName>
    <definedName name="BDI" localSheetId="3">#REF!</definedName>
    <definedName name="BDI" localSheetId="4">#REF!</definedName>
    <definedName name="BDI" localSheetId="2">#REF!</definedName>
    <definedName name="BDI" localSheetId="1">#REF!</definedName>
    <definedName name="BDI">#REF!</definedName>
    <definedName name="BDIE" localSheetId="3">#REF!</definedName>
    <definedName name="BDIE" localSheetId="4">#REF!</definedName>
    <definedName name="BDIE" localSheetId="2">#REF!</definedName>
    <definedName name="BDIE" localSheetId="1">#REF!</definedName>
    <definedName name="BDIE">#REF!</definedName>
    <definedName name="BET5I" localSheetId="3">#REF!</definedName>
    <definedName name="BET5I" localSheetId="4">#REF!</definedName>
    <definedName name="BET5I" localSheetId="2">#REF!</definedName>
    <definedName name="BET5I" localSheetId="1">#REF!</definedName>
    <definedName name="BET5I">#REF!</definedName>
    <definedName name="BET5P" localSheetId="3">#REF!</definedName>
    <definedName name="BET5P" localSheetId="4">#REF!</definedName>
    <definedName name="BET5P" localSheetId="2">#REF!</definedName>
    <definedName name="BET5P" localSheetId="1">#REF!</definedName>
    <definedName name="BET5P">#REF!</definedName>
    <definedName name="BPF" localSheetId="3">#REF!</definedName>
    <definedName name="BPF" localSheetId="4">#REF!</definedName>
    <definedName name="BPF" localSheetId="2">#REF!</definedName>
    <definedName name="BPF" localSheetId="1">#REF!</definedName>
    <definedName name="BPF">#REF!</definedName>
    <definedName name="BVN" localSheetId="3">#REF!</definedName>
    <definedName name="BVN" localSheetId="4">#REF!</definedName>
    <definedName name="BVN" localSheetId="2">#REF!</definedName>
    <definedName name="BVN" localSheetId="1">#REF!</definedName>
    <definedName name="BVN">#REF!</definedName>
    <definedName name="CA15I" localSheetId="3">#REF!</definedName>
    <definedName name="CA15I" localSheetId="4">#REF!</definedName>
    <definedName name="CA15I" localSheetId="2">#REF!</definedName>
    <definedName name="CA15I" localSheetId="1">#REF!</definedName>
    <definedName name="CA15I">#REF!</definedName>
    <definedName name="CA15P" localSheetId="3">#REF!</definedName>
    <definedName name="CA15P" localSheetId="4">#REF!</definedName>
    <definedName name="CA15P" localSheetId="2">#REF!</definedName>
    <definedName name="CA15P" localSheetId="1">#REF!</definedName>
    <definedName name="CA15P">#REF!</definedName>
    <definedName name="CA25I" localSheetId="3">#REF!</definedName>
    <definedName name="CA25I" localSheetId="4">#REF!</definedName>
    <definedName name="CA25I" localSheetId="2">#REF!</definedName>
    <definedName name="CA25I" localSheetId="1">#REF!</definedName>
    <definedName name="CA25I">#REF!</definedName>
    <definedName name="CA25P" localSheetId="3">#REF!</definedName>
    <definedName name="CA25P" localSheetId="4">#REF!</definedName>
    <definedName name="CA25P" localSheetId="2">#REF!</definedName>
    <definedName name="CA25P" localSheetId="1">#REF!</definedName>
    <definedName name="CA25P">#REF!</definedName>
    <definedName name="cal" localSheetId="3">#REF!</definedName>
    <definedName name="cal" localSheetId="4">#REF!</definedName>
    <definedName name="cal" localSheetId="2">#REF!</definedName>
    <definedName name="cal" localSheetId="1">#REF!</definedName>
    <definedName name="cal">#REF!</definedName>
    <definedName name="CARROCI" localSheetId="3">#REF!</definedName>
    <definedName name="CARROCI" localSheetId="4">#REF!</definedName>
    <definedName name="CARROCI" localSheetId="2">#REF!</definedName>
    <definedName name="CARROCI" localSheetId="1">#REF!</definedName>
    <definedName name="CARROCI">#REF!</definedName>
    <definedName name="CARROCP" localSheetId="3">#REF!</definedName>
    <definedName name="CARROCP" localSheetId="4">#REF!</definedName>
    <definedName name="CARROCP" localSheetId="2">#REF!</definedName>
    <definedName name="CARROCP" localSheetId="1">#REF!</definedName>
    <definedName name="CARROCP">#REF!</definedName>
    <definedName name="CB10I" localSheetId="3">#REF!</definedName>
    <definedName name="CB10I" localSheetId="4">#REF!</definedName>
    <definedName name="CB10I" localSheetId="2">#REF!</definedName>
    <definedName name="CB10I" localSheetId="1">#REF!</definedName>
    <definedName name="CB10I">#REF!</definedName>
    <definedName name="CB10P" localSheetId="3">#REF!</definedName>
    <definedName name="CB10P" localSheetId="4">#REF!</definedName>
    <definedName name="CB10P" localSheetId="2">#REF!</definedName>
    <definedName name="CB10P" localSheetId="1">#REF!</definedName>
    <definedName name="CB10P">#REF!</definedName>
    <definedName name="CB4I" localSheetId="3">#REF!</definedName>
    <definedName name="CB4I" localSheetId="4">#REF!</definedName>
    <definedName name="CB4I" localSheetId="2">#REF!</definedName>
    <definedName name="CB4I" localSheetId="1">#REF!</definedName>
    <definedName name="CB4I">#REF!</definedName>
    <definedName name="CB4P" localSheetId="3">#REF!</definedName>
    <definedName name="CB4P" localSheetId="4">#REF!</definedName>
    <definedName name="CB4P" localSheetId="2">#REF!</definedName>
    <definedName name="CB4P" localSheetId="1">#REF!</definedName>
    <definedName name="CB4P">#REF!</definedName>
    <definedName name="CB6.5I" localSheetId="3">#REF!</definedName>
    <definedName name="CB6.5I" localSheetId="4">#REF!</definedName>
    <definedName name="CB6.5I" localSheetId="2">#REF!</definedName>
    <definedName name="CB6.5I" localSheetId="1">#REF!</definedName>
    <definedName name="CB6.5I">#REF!</definedName>
    <definedName name="CB6.5P" localSheetId="3">#REF!</definedName>
    <definedName name="CB6.5P" localSheetId="4">#REF!</definedName>
    <definedName name="CB6.5P" localSheetId="2">#REF!</definedName>
    <definedName name="CB6.5P" localSheetId="1">#REF!</definedName>
    <definedName name="CB6.5P">#REF!</definedName>
    <definedName name="CB6I" localSheetId="3">#REF!</definedName>
    <definedName name="CB6I" localSheetId="4">#REF!</definedName>
    <definedName name="CB6I" localSheetId="2">#REF!</definedName>
    <definedName name="CB6I" localSheetId="1">#REF!</definedName>
    <definedName name="CB6I">#REF!</definedName>
    <definedName name="CB6P" localSheetId="3">#REF!</definedName>
    <definedName name="CB6P" localSheetId="4">#REF!</definedName>
    <definedName name="CB6P" localSheetId="2">#REF!</definedName>
    <definedName name="CB6P" localSheetId="1">#REF!</definedName>
    <definedName name="CB6P">#REF!</definedName>
    <definedName name="cccc" localSheetId="3">[2]ORC!#REF!</definedName>
    <definedName name="cccc" localSheetId="4">[2]ORC!#REF!</definedName>
    <definedName name="cccc" localSheetId="2">[2]ORC!#REF!</definedName>
    <definedName name="cccc" localSheetId="1">[2]ORC!#REF!</definedName>
    <definedName name="cccc">[2]ORC!#REF!</definedName>
    <definedName name="CCM13I" localSheetId="3">#REF!</definedName>
    <definedName name="CCM13I" localSheetId="4">#REF!</definedName>
    <definedName name="CCM13I" localSheetId="2">#REF!</definedName>
    <definedName name="CCM13I" localSheetId="1">#REF!</definedName>
    <definedName name="CCM13I">#REF!</definedName>
    <definedName name="CCM13P" localSheetId="3">#REF!</definedName>
    <definedName name="CCM13P" localSheetId="4">#REF!</definedName>
    <definedName name="CCM13P" localSheetId="2">#REF!</definedName>
    <definedName name="CCM13P" localSheetId="1">#REF!</definedName>
    <definedName name="CCM13P">#REF!</definedName>
    <definedName name="CCM20I" localSheetId="3">#REF!</definedName>
    <definedName name="CCM20I" localSheetId="4">#REF!</definedName>
    <definedName name="CCM20I" localSheetId="2">#REF!</definedName>
    <definedName name="CCM20I" localSheetId="1">#REF!</definedName>
    <definedName name="CCM20I">#REF!</definedName>
    <definedName name="CCM20P" localSheetId="3">#REF!</definedName>
    <definedName name="CCM20P" localSheetId="4">#REF!</definedName>
    <definedName name="CCM20P" localSheetId="2">#REF!</definedName>
    <definedName name="CCM20P" localSheetId="1">#REF!</definedName>
    <definedName name="CCM20P">#REF!</definedName>
    <definedName name="ccp" localSheetId="3">#REF!</definedName>
    <definedName name="ccp" localSheetId="4">#REF!</definedName>
    <definedName name="ccp" localSheetId="2">#REF!</definedName>
    <definedName name="ccp" localSheetId="1">#REF!</definedName>
    <definedName name="ccp">#REF!</definedName>
    <definedName name="cds" localSheetId="3">#REF!</definedName>
    <definedName name="cds" localSheetId="4">#REF!</definedName>
    <definedName name="cds" localSheetId="2">#REF!</definedName>
    <definedName name="cds" localSheetId="1">#REF!</definedName>
    <definedName name="cds">#REF!</definedName>
    <definedName name="cec20x20" localSheetId="3">#REF!</definedName>
    <definedName name="cec20x20" localSheetId="4">#REF!</definedName>
    <definedName name="cec20x20" localSheetId="2">#REF!</definedName>
    <definedName name="cec20x20" localSheetId="1">#REF!</definedName>
    <definedName name="cec20x20">#REF!</definedName>
    <definedName name="CélulaInicioPlanilha" localSheetId="3">#REF!</definedName>
    <definedName name="CélulaInicioPlanilha" localSheetId="4">#REF!</definedName>
    <definedName name="CélulaInicioPlanilha" localSheetId="2">#REF!</definedName>
    <definedName name="CélulaInicioPlanilha" localSheetId="1">#REF!</definedName>
    <definedName name="CélulaInicioPlanilha">#REF!</definedName>
    <definedName name="CélulaResumo" localSheetId="3">#REF!</definedName>
    <definedName name="CélulaResumo" localSheetId="4">#REF!</definedName>
    <definedName name="CélulaResumo" localSheetId="2">#REF!</definedName>
    <definedName name="CélulaResumo" localSheetId="1">#REF!</definedName>
    <definedName name="CélulaResumo">#REF!</definedName>
    <definedName name="cer1\2" localSheetId="3">#REF!</definedName>
    <definedName name="cer1\2" localSheetId="4">#REF!</definedName>
    <definedName name="cer1\2" localSheetId="2">#REF!</definedName>
    <definedName name="cer1\2" localSheetId="1">#REF!</definedName>
    <definedName name="cer1\2">#REF!</definedName>
    <definedName name="cfd" localSheetId="3">#REF!</definedName>
    <definedName name="cfd" localSheetId="4">#REF!</definedName>
    <definedName name="cfd" localSheetId="2">#REF!</definedName>
    <definedName name="cfd" localSheetId="1">#REF!</definedName>
    <definedName name="cfd">#REF!</definedName>
    <definedName name="chaf" localSheetId="3">#REF!</definedName>
    <definedName name="chaf" localSheetId="4">#REF!</definedName>
    <definedName name="chaf" localSheetId="2">#REF!</definedName>
    <definedName name="chaf" localSheetId="1">#REF!</definedName>
    <definedName name="chaf">#REF!</definedName>
    <definedName name="cib" localSheetId="3">#REF!</definedName>
    <definedName name="cib" localSheetId="4">#REF!</definedName>
    <definedName name="cib" localSheetId="2">#REF!</definedName>
    <definedName name="cib" localSheetId="1">#REF!</definedName>
    <definedName name="cib">#REF!</definedName>
    <definedName name="cim" localSheetId="3">#REF!</definedName>
    <definedName name="cim" localSheetId="4">#REF!</definedName>
    <definedName name="cim" localSheetId="2">#REF!</definedName>
    <definedName name="cim" localSheetId="1">#REF!</definedName>
    <definedName name="cim">#REF!</definedName>
    <definedName name="clp" localSheetId="3">#REF!</definedName>
    <definedName name="clp" localSheetId="4">#REF!</definedName>
    <definedName name="clp" localSheetId="2">#REF!</definedName>
    <definedName name="clp" localSheetId="1">#REF!</definedName>
    <definedName name="clp">#REF!</definedName>
    <definedName name="clr1\2" localSheetId="3">#REF!</definedName>
    <definedName name="clr1\2" localSheetId="4">#REF!</definedName>
    <definedName name="clr1\2" localSheetId="2">#REF!</definedName>
    <definedName name="clr1\2" localSheetId="1">#REF!</definedName>
    <definedName name="clr1\2">#REF!</definedName>
    <definedName name="CM9I" localSheetId="3">#REF!</definedName>
    <definedName name="CM9I" localSheetId="4">#REF!</definedName>
    <definedName name="CM9I" localSheetId="2">#REF!</definedName>
    <definedName name="CM9I" localSheetId="1">#REF!</definedName>
    <definedName name="CM9I">#REF!</definedName>
    <definedName name="CM9P" localSheetId="3">#REF!</definedName>
    <definedName name="CM9P" localSheetId="4">#REF!</definedName>
    <definedName name="CM9P" localSheetId="2">#REF!</definedName>
    <definedName name="CM9P" localSheetId="1">#REF!</definedName>
    <definedName name="CM9P">#REF!</definedName>
    <definedName name="COD_ATRIUM" localSheetId="3">#REF!</definedName>
    <definedName name="COD_ATRIUM" localSheetId="4">#REF!</definedName>
    <definedName name="COD_ATRIUM" localSheetId="2">#REF!</definedName>
    <definedName name="COD_ATRIUM" localSheetId="1">#REF!</definedName>
    <definedName name="COD_ATRIUM">#REF!</definedName>
    <definedName name="COD_SINAPI" localSheetId="3">#REF!</definedName>
    <definedName name="COD_SINAPI" localSheetId="4">#REF!</definedName>
    <definedName name="COD_SINAPI" localSheetId="2">#REF!</definedName>
    <definedName name="COD_SINAPI" localSheetId="1">#REF!</definedName>
    <definedName name="COD_SINAPI">#REF!</definedName>
    <definedName name="CPA" localSheetId="3">#REF!</definedName>
    <definedName name="CPA" localSheetId="4">#REF!</definedName>
    <definedName name="CPA" localSheetId="2">#REF!</definedName>
    <definedName name="CPA" localSheetId="1">#REF!</definedName>
    <definedName name="CPA">#REF!</definedName>
    <definedName name="CPAF" localSheetId="3">#REF!</definedName>
    <definedName name="CPAF" localSheetId="4">#REF!</definedName>
    <definedName name="CPAF" localSheetId="2">#REF!</definedName>
    <definedName name="CPAF" localSheetId="1">#REF!</definedName>
    <definedName name="CPAF">#REF!</definedName>
    <definedName name="CRG930I" localSheetId="3">#REF!</definedName>
    <definedName name="CRG930I" localSheetId="4">#REF!</definedName>
    <definedName name="CRG930I" localSheetId="2">#REF!</definedName>
    <definedName name="CRG930I" localSheetId="1">#REF!</definedName>
    <definedName name="CRG930I">#REF!</definedName>
    <definedName name="CRG930P" localSheetId="3">#REF!</definedName>
    <definedName name="CRG930P" localSheetId="4">#REF!</definedName>
    <definedName name="CRG930P" localSheetId="2">#REF!</definedName>
    <definedName name="CRG930P" localSheetId="1">#REF!</definedName>
    <definedName name="CRG930P">#REF!</definedName>
    <definedName name="CRG966I" localSheetId="3">#REF!</definedName>
    <definedName name="CRG966I" localSheetId="4">#REF!</definedName>
    <definedName name="CRG966I" localSheetId="2">#REF!</definedName>
    <definedName name="CRG966I" localSheetId="1">#REF!</definedName>
    <definedName name="CRG966I">#REF!</definedName>
    <definedName name="CRG966P" localSheetId="3">#REF!</definedName>
    <definedName name="CRG966P" localSheetId="4">#REF!</definedName>
    <definedName name="CRG966P" localSheetId="2">#REF!</definedName>
    <definedName name="CRG966P" localSheetId="1">#REF!</definedName>
    <definedName name="CRG966P">#REF!</definedName>
    <definedName name="CV" localSheetId="3">#REF!</definedName>
    <definedName name="CV" localSheetId="4">#REF!</definedName>
    <definedName name="CV" localSheetId="2">#REF!</definedName>
    <definedName name="CV" localSheetId="1">#REF!</definedName>
    <definedName name="CV">#REF!</definedName>
    <definedName name="cvb" localSheetId="3">#REF!</definedName>
    <definedName name="cvb" localSheetId="4">#REF!</definedName>
    <definedName name="cvb" localSheetId="2">#REF!</definedName>
    <definedName name="cvb" localSheetId="1">#REF!</definedName>
    <definedName name="cvb">#REF!</definedName>
    <definedName name="cxcx" localSheetId="3">#REF!</definedName>
    <definedName name="cxcx" localSheetId="4">#REF!</definedName>
    <definedName name="cxcx" localSheetId="2">#REF!</definedName>
    <definedName name="cxcx" localSheetId="1">#REF!</definedName>
    <definedName name="cxcx">#REF!</definedName>
    <definedName name="cxp4x2" localSheetId="3">#REF!</definedName>
    <definedName name="cxp4x2" localSheetId="4">#REF!</definedName>
    <definedName name="cxp4x2" localSheetId="2">#REF!</definedName>
    <definedName name="cxp4x2" localSheetId="1">#REF!</definedName>
    <definedName name="cxp4x2">#REF!</definedName>
    <definedName name="cxz" localSheetId="3">#REF!</definedName>
    <definedName name="cxz" localSheetId="4">#REF!</definedName>
    <definedName name="cxz" localSheetId="2">#REF!</definedName>
    <definedName name="cxz" localSheetId="1">#REF!</definedName>
    <definedName name="cxz">#REF!</definedName>
    <definedName name="CZ" localSheetId="3">#REF!</definedName>
    <definedName name="CZ" localSheetId="4">#REF!</definedName>
    <definedName name="CZ" localSheetId="2">#REF!</definedName>
    <definedName name="CZ" localSheetId="1">#REF!</definedName>
    <definedName name="CZ">#REF!</definedName>
    <definedName name="D6I" localSheetId="3">#REF!</definedName>
    <definedName name="D6I" localSheetId="4">#REF!</definedName>
    <definedName name="D6I" localSheetId="2">#REF!</definedName>
    <definedName name="D6I" localSheetId="1">#REF!</definedName>
    <definedName name="D6I">#REF!</definedName>
    <definedName name="D6P" localSheetId="3">#REF!</definedName>
    <definedName name="D6P" localSheetId="4">#REF!</definedName>
    <definedName name="D6P" localSheetId="2">#REF!</definedName>
    <definedName name="D6P" localSheetId="1">#REF!</definedName>
    <definedName name="D6P">#REF!</definedName>
    <definedName name="D8I" localSheetId="3">#REF!</definedName>
    <definedName name="D8I" localSheetId="4">#REF!</definedName>
    <definedName name="D8I" localSheetId="2">#REF!</definedName>
    <definedName name="D8I" localSheetId="1">#REF!</definedName>
    <definedName name="D8I">#REF!</definedName>
    <definedName name="D8P" localSheetId="3">#REF!</definedName>
    <definedName name="D8P" localSheetId="4">#REF!</definedName>
    <definedName name="D8P" localSheetId="2">#REF!</definedName>
    <definedName name="D8P" localSheetId="1">#REF!</definedName>
    <definedName name="D8P">#REF!</definedName>
    <definedName name="des" localSheetId="3">#REF!</definedName>
    <definedName name="des" localSheetId="4">#REF!</definedName>
    <definedName name="des" localSheetId="2">#REF!</definedName>
    <definedName name="des" localSheetId="1">#REF!</definedName>
    <definedName name="des">#REF!</definedName>
    <definedName name="DIE" localSheetId="3">#REF!</definedName>
    <definedName name="DIE" localSheetId="4">#REF!</definedName>
    <definedName name="DIE" localSheetId="2">#REF!</definedName>
    <definedName name="DIE" localSheetId="1">#REF!</definedName>
    <definedName name="DIE">#REF!</definedName>
    <definedName name="DIF" localSheetId="3">#REF!</definedName>
    <definedName name="DIF" localSheetId="4">#REF!</definedName>
    <definedName name="DIF" localSheetId="2">#REF!</definedName>
    <definedName name="DIF" localSheetId="1">#REF!</definedName>
    <definedName name="DIF">#REF!</definedName>
    <definedName name="DKM" localSheetId="3">#REF!</definedName>
    <definedName name="DKM" localSheetId="4">#REF!</definedName>
    <definedName name="DKM" localSheetId="2">#REF!</definedName>
    <definedName name="DKM" localSheetId="1">#REF!</definedName>
    <definedName name="DKM">#REF!</definedName>
    <definedName name="dwg" localSheetId="3">#REF!</definedName>
    <definedName name="dwg" localSheetId="4">#REF!</definedName>
    <definedName name="dwg" localSheetId="2">#REF!</definedName>
    <definedName name="dwg" localSheetId="1">#REF!</definedName>
    <definedName name="dwg">#REF!</definedName>
    <definedName name="DXS" localSheetId="3">#REF!</definedName>
    <definedName name="DXS" localSheetId="4">#REF!</definedName>
    <definedName name="DXS" localSheetId="2">#REF!</definedName>
    <definedName name="DXS" localSheetId="1">#REF!</definedName>
    <definedName name="DXS">#REF!</definedName>
    <definedName name="E" localSheetId="3">#REF!</definedName>
    <definedName name="E" localSheetId="4">#REF!</definedName>
    <definedName name="E" localSheetId="2">#REF!</definedName>
    <definedName name="E" localSheetId="1">#REF!</definedName>
    <definedName name="E">#REF!</definedName>
    <definedName name="ecm" localSheetId="3">#REF!</definedName>
    <definedName name="ecm" localSheetId="4">#REF!</definedName>
    <definedName name="ecm" localSheetId="2">#REF!</definedName>
    <definedName name="ecm" localSheetId="1">#REF!</definedName>
    <definedName name="ecm">#REF!</definedName>
    <definedName name="ele" localSheetId="3">#REF!</definedName>
    <definedName name="ele" localSheetId="4">#REF!</definedName>
    <definedName name="ele" localSheetId="2">#REF!</definedName>
    <definedName name="ele" localSheetId="1">#REF!</definedName>
    <definedName name="ele">#REF!</definedName>
    <definedName name="elr1\2" localSheetId="3">#REF!</definedName>
    <definedName name="elr1\2" localSheetId="4">#REF!</definedName>
    <definedName name="elr1\2" localSheetId="2">#REF!</definedName>
    <definedName name="elr1\2" localSheetId="1">#REF!</definedName>
    <definedName name="elr1\2">#REF!</definedName>
    <definedName name="elv50x40" localSheetId="3">#REF!</definedName>
    <definedName name="elv50x40" localSheetId="4">#REF!</definedName>
    <definedName name="elv50x40" localSheetId="2">#REF!</definedName>
    <definedName name="elv50x40" localSheetId="1">#REF!</definedName>
    <definedName name="elv50x40">#REF!</definedName>
    <definedName name="enc" localSheetId="3">#REF!</definedName>
    <definedName name="enc" localSheetId="4">#REF!</definedName>
    <definedName name="enc" localSheetId="2">#REF!</definedName>
    <definedName name="enc" localSheetId="1">#REF!</definedName>
    <definedName name="enc">#REF!</definedName>
    <definedName name="ENE" localSheetId="3">#REF!</definedName>
    <definedName name="ENE" localSheetId="4">#REF!</definedName>
    <definedName name="ENE" localSheetId="2">#REF!</definedName>
    <definedName name="ENE" localSheetId="1">#REF!</definedName>
    <definedName name="ENE">#REF!</definedName>
    <definedName name="eng" localSheetId="3">#REF!</definedName>
    <definedName name="eng" localSheetId="4">#REF!</definedName>
    <definedName name="eng" localSheetId="2">#REF!</definedName>
    <definedName name="eng" localSheetId="1">#REF!</definedName>
    <definedName name="eng">#REF!</definedName>
    <definedName name="engenc" localSheetId="3">#REF!</definedName>
    <definedName name="engenc" localSheetId="4">#REF!</definedName>
    <definedName name="engenc" localSheetId="2">#REF!</definedName>
    <definedName name="engenc" localSheetId="1">#REF!</definedName>
    <definedName name="engenc">#REF!</definedName>
    <definedName name="epm2.5" localSheetId="3">#REF!</definedName>
    <definedName name="epm2.5" localSheetId="4">#REF!</definedName>
    <definedName name="epm2.5" localSheetId="2">#REF!</definedName>
    <definedName name="epm2.5" localSheetId="1">#REF!</definedName>
    <definedName name="epm2.5">#REF!</definedName>
    <definedName name="erfer" localSheetId="3">[2]ORC!#REF!</definedName>
    <definedName name="erfer" localSheetId="4">[2]ORC!#REF!</definedName>
    <definedName name="erfer" localSheetId="2">[2]ORC!#REF!</definedName>
    <definedName name="erfer" localSheetId="1">[2]ORC!#REF!</definedName>
    <definedName name="erfer">[2]ORC!#REF!</definedName>
    <definedName name="esm" localSheetId="3">#REF!</definedName>
    <definedName name="esm" localSheetId="4">#REF!</definedName>
    <definedName name="esm" localSheetId="2">#REF!</definedName>
    <definedName name="esm" localSheetId="1">#REF!</definedName>
    <definedName name="esm">#REF!</definedName>
    <definedName name="ESPRGI" localSheetId="3">#REF!</definedName>
    <definedName name="ESPRGI" localSheetId="4">#REF!</definedName>
    <definedName name="ESPRGI" localSheetId="2">#REF!</definedName>
    <definedName name="ESPRGI" localSheetId="1">#REF!</definedName>
    <definedName name="ESPRGI">#REF!</definedName>
    <definedName name="ESPRGP" localSheetId="3">#REF!</definedName>
    <definedName name="ESPRGP" localSheetId="4">#REF!</definedName>
    <definedName name="ESPRGP" localSheetId="2">#REF!</definedName>
    <definedName name="ESPRGP" localSheetId="1">#REF!</definedName>
    <definedName name="ESPRGP">#REF!</definedName>
    <definedName name="est" localSheetId="3">#REF!</definedName>
    <definedName name="est" localSheetId="4">#REF!</definedName>
    <definedName name="est" localSheetId="2">#REF!</definedName>
    <definedName name="est" localSheetId="1">#REF!</definedName>
    <definedName name="est">#REF!</definedName>
    <definedName name="Excel_BuiltIn_Print_Area_1_1" localSheetId="3">#REF!</definedName>
    <definedName name="Excel_BuiltIn_Print_Area_1_1" localSheetId="4">#REF!</definedName>
    <definedName name="Excel_BuiltIn_Print_Area_1_1" localSheetId="2">#REF!</definedName>
    <definedName name="Excel_BuiltIn_Print_Area_1_1" localSheetId="1">#REF!</definedName>
    <definedName name="Excel_BuiltIn_Print_Area_1_1">#REF!</definedName>
    <definedName name="Excel_BuiltIn_Print_Area_1_1_1" localSheetId="3">#REF!</definedName>
    <definedName name="Excel_BuiltIn_Print_Area_1_1_1" localSheetId="4">#REF!</definedName>
    <definedName name="Excel_BuiltIn_Print_Area_1_1_1" localSheetId="2">#REF!</definedName>
    <definedName name="Excel_BuiltIn_Print_Area_1_1_1" localSheetId="1">#REF!</definedName>
    <definedName name="Excel_BuiltIn_Print_Area_1_1_1">#REF!</definedName>
    <definedName name="Excel_BuiltIn_Print_Area_10" localSheetId="3">#REF!</definedName>
    <definedName name="Excel_BuiltIn_Print_Area_10" localSheetId="4">#REF!</definedName>
    <definedName name="Excel_BuiltIn_Print_Area_10" localSheetId="2">#REF!</definedName>
    <definedName name="Excel_BuiltIn_Print_Area_10" localSheetId="1">#REF!</definedName>
    <definedName name="Excel_BuiltIn_Print_Area_10">#REF!</definedName>
    <definedName name="Excel_BuiltIn_Print_Area_11" localSheetId="3">#REF!</definedName>
    <definedName name="Excel_BuiltIn_Print_Area_11" localSheetId="4">#REF!</definedName>
    <definedName name="Excel_BuiltIn_Print_Area_11" localSheetId="2">#REF!</definedName>
    <definedName name="Excel_BuiltIn_Print_Area_11" localSheetId="1">#REF!</definedName>
    <definedName name="Excel_BuiltIn_Print_Area_11">#REF!</definedName>
    <definedName name="Excel_BuiltIn_Print_Area_12" localSheetId="3">#REF!</definedName>
    <definedName name="Excel_BuiltIn_Print_Area_12" localSheetId="4">#REF!</definedName>
    <definedName name="Excel_BuiltIn_Print_Area_12" localSheetId="2">#REF!</definedName>
    <definedName name="Excel_BuiltIn_Print_Area_12" localSheetId="1">#REF!</definedName>
    <definedName name="Excel_BuiltIn_Print_Area_12">#REF!</definedName>
    <definedName name="Excel_BuiltIn_Print_Area_13" localSheetId="3">#REF!</definedName>
    <definedName name="Excel_BuiltIn_Print_Area_13" localSheetId="4">#REF!</definedName>
    <definedName name="Excel_BuiltIn_Print_Area_13" localSheetId="2">#REF!</definedName>
    <definedName name="Excel_BuiltIn_Print_Area_13" localSheetId="1">#REF!</definedName>
    <definedName name="Excel_BuiltIn_Print_Area_13">#REF!</definedName>
    <definedName name="Excel_BuiltIn_Print_Area_14" localSheetId="3">#REF!</definedName>
    <definedName name="Excel_BuiltIn_Print_Area_14" localSheetId="4">#REF!</definedName>
    <definedName name="Excel_BuiltIn_Print_Area_14" localSheetId="2">#REF!</definedName>
    <definedName name="Excel_BuiltIn_Print_Area_14" localSheetId="1">#REF!</definedName>
    <definedName name="Excel_BuiltIn_Print_Area_14">#REF!</definedName>
    <definedName name="Excel_BuiltIn_Print_Area_2_1" localSheetId="3">#REF!</definedName>
    <definedName name="Excel_BuiltIn_Print_Area_2_1" localSheetId="4">#REF!</definedName>
    <definedName name="Excel_BuiltIn_Print_Area_2_1" localSheetId="2">#REF!</definedName>
    <definedName name="Excel_BuiltIn_Print_Area_2_1" localSheetId="1">#REF!</definedName>
    <definedName name="Excel_BuiltIn_Print_Area_2_1">#REF!</definedName>
    <definedName name="Excel_BuiltIn_Print_Area_2_1_1" localSheetId="3">#REF!</definedName>
    <definedName name="Excel_BuiltIn_Print_Area_2_1_1" localSheetId="4">#REF!</definedName>
    <definedName name="Excel_BuiltIn_Print_Area_2_1_1" localSheetId="2">#REF!</definedName>
    <definedName name="Excel_BuiltIn_Print_Area_2_1_1" localSheetId="1">#REF!</definedName>
    <definedName name="Excel_BuiltIn_Print_Area_2_1_1">#REF!</definedName>
    <definedName name="Excel_BuiltIn_Print_Area_3" localSheetId="3">#REF!</definedName>
    <definedName name="Excel_BuiltIn_Print_Area_3" localSheetId="4">#REF!</definedName>
    <definedName name="Excel_BuiltIn_Print_Area_3" localSheetId="2">#REF!</definedName>
    <definedName name="Excel_BuiltIn_Print_Area_3" localSheetId="1">#REF!</definedName>
    <definedName name="Excel_BuiltIn_Print_Area_3">#REF!</definedName>
    <definedName name="Excel_BuiltIn_Print_Area_4" localSheetId="3">#REF!</definedName>
    <definedName name="Excel_BuiltIn_Print_Area_4" localSheetId="4">#REF!</definedName>
    <definedName name="Excel_BuiltIn_Print_Area_4" localSheetId="2">#REF!</definedName>
    <definedName name="Excel_BuiltIn_Print_Area_4" localSheetId="1">#REF!</definedName>
    <definedName name="Excel_BuiltIn_Print_Area_4">#REF!</definedName>
    <definedName name="Excel_BuiltIn_Print_Area_5" localSheetId="3">#REF!</definedName>
    <definedName name="Excel_BuiltIn_Print_Area_5" localSheetId="4">#REF!</definedName>
    <definedName name="Excel_BuiltIn_Print_Area_5" localSheetId="2">#REF!</definedName>
    <definedName name="Excel_BuiltIn_Print_Area_5" localSheetId="1">#REF!</definedName>
    <definedName name="Excel_BuiltIn_Print_Area_5">#REF!</definedName>
    <definedName name="Excel_BuiltIn_Print_Area_5_1" localSheetId="3">#REF!</definedName>
    <definedName name="Excel_BuiltIn_Print_Area_5_1" localSheetId="4">#REF!</definedName>
    <definedName name="Excel_BuiltIn_Print_Area_5_1" localSheetId="2">#REF!</definedName>
    <definedName name="Excel_BuiltIn_Print_Area_5_1" localSheetId="1">#REF!</definedName>
    <definedName name="Excel_BuiltIn_Print_Area_5_1">#REF!</definedName>
    <definedName name="Excel_BuiltIn_Print_Area_7_1" localSheetId="3">#REF!</definedName>
    <definedName name="Excel_BuiltIn_Print_Area_7_1" localSheetId="4">#REF!</definedName>
    <definedName name="Excel_BuiltIn_Print_Area_7_1" localSheetId="2">#REF!</definedName>
    <definedName name="Excel_BuiltIn_Print_Area_7_1" localSheetId="1">#REF!</definedName>
    <definedName name="Excel_BuiltIn_Print_Area_7_1">#REF!</definedName>
    <definedName name="Excel_BuiltIn_Print_Area_8" localSheetId="3">#REF!</definedName>
    <definedName name="Excel_BuiltIn_Print_Area_8" localSheetId="4">#REF!</definedName>
    <definedName name="Excel_BuiltIn_Print_Area_8" localSheetId="2">#REF!</definedName>
    <definedName name="Excel_BuiltIn_Print_Area_8" localSheetId="1">#REF!</definedName>
    <definedName name="Excel_BuiltIn_Print_Area_8">#REF!</definedName>
    <definedName name="Excel_BuiltIn_Print_Area_9" localSheetId="3">#REF!</definedName>
    <definedName name="Excel_BuiltIn_Print_Area_9" localSheetId="4">#REF!</definedName>
    <definedName name="Excel_BuiltIn_Print_Area_9" localSheetId="2">#REF!</definedName>
    <definedName name="Excel_BuiltIn_Print_Area_9" localSheetId="1">#REF!</definedName>
    <definedName name="Excel_BuiltIn_Print_Area_9">#REF!</definedName>
    <definedName name="Excel_BuiltIn_Print_Titles_8" localSheetId="3">#REF!</definedName>
    <definedName name="Excel_BuiltIn_Print_Titles_8" localSheetId="4">#REF!</definedName>
    <definedName name="Excel_BuiltIn_Print_Titles_8" localSheetId="2">#REF!</definedName>
    <definedName name="Excel_BuiltIn_Print_Titles_8" localSheetId="1">#REF!</definedName>
    <definedName name="Excel_BuiltIn_Print_Titles_8">#REF!</definedName>
    <definedName name="ext" localSheetId="3">#REF!</definedName>
    <definedName name="ext" localSheetId="4">#REF!</definedName>
    <definedName name="ext" localSheetId="2">#REF!</definedName>
    <definedName name="ext" localSheetId="1">#REF!</definedName>
    <definedName name="ext">#REF!</definedName>
    <definedName name="fcd">'[3]CPU ATRIUM'!$D:$D</definedName>
    <definedName name="fcm" localSheetId="3">#REF!</definedName>
    <definedName name="fcm" localSheetId="4">#REF!</definedName>
    <definedName name="fcm" localSheetId="2">#REF!</definedName>
    <definedName name="fcm" localSheetId="1">#REF!</definedName>
    <definedName name="fcm">#REF!</definedName>
    <definedName name="fds" localSheetId="3">#REF!</definedName>
    <definedName name="fds" localSheetId="4">#REF!</definedName>
    <definedName name="fds" localSheetId="2">#REF!</definedName>
    <definedName name="fds" localSheetId="1">#REF!</definedName>
    <definedName name="fds">#REF!</definedName>
    <definedName name="fdsa" localSheetId="3">#REF!</definedName>
    <definedName name="fdsa" localSheetId="4">#REF!</definedName>
    <definedName name="fdsa" localSheetId="2">#REF!</definedName>
    <definedName name="fdsa" localSheetId="1">#REF!</definedName>
    <definedName name="fdsa">#REF!</definedName>
    <definedName name="fe" localSheetId="3">#REF!</definedName>
    <definedName name="fe" localSheetId="4">#REF!</definedName>
    <definedName name="fe" localSheetId="2">#REF!</definedName>
    <definedName name="fe" localSheetId="1">#REF!</definedName>
    <definedName name="fe">#REF!</definedName>
    <definedName name="fer" localSheetId="3">#REF!</definedName>
    <definedName name="fer" localSheetId="4">#REF!</definedName>
    <definedName name="fer" localSheetId="2">#REF!</definedName>
    <definedName name="fer" localSheetId="1">#REF!</definedName>
    <definedName name="fer">#REF!</definedName>
    <definedName name="fsa" localSheetId="3">#REF!</definedName>
    <definedName name="fsa" localSheetId="4">#REF!</definedName>
    <definedName name="fsa" localSheetId="2">#REF!</definedName>
    <definedName name="fsa" localSheetId="1">#REF!</definedName>
    <definedName name="fsa">#REF!</definedName>
    <definedName name="FT" localSheetId="3">#REF!</definedName>
    <definedName name="FT" localSheetId="4">#REF!</definedName>
    <definedName name="FT" localSheetId="2">#REF!</definedName>
    <definedName name="FT" localSheetId="1">#REF!</definedName>
    <definedName name="FT">#REF!</definedName>
    <definedName name="G" localSheetId="3">#REF!</definedName>
    <definedName name="G" localSheetId="4">#REF!</definedName>
    <definedName name="G" localSheetId="2">#REF!</definedName>
    <definedName name="G" localSheetId="1">#REF!</definedName>
    <definedName name="G">#REF!</definedName>
    <definedName name="GAS" localSheetId="3">#REF!</definedName>
    <definedName name="GAS" localSheetId="4">#REF!</definedName>
    <definedName name="GAS" localSheetId="2">#REF!</definedName>
    <definedName name="GAS" localSheetId="1">#REF!</definedName>
    <definedName name="GAS">#REF!</definedName>
    <definedName name="gdc" localSheetId="3">#REF!</definedName>
    <definedName name="gdc" localSheetId="4">#REF!</definedName>
    <definedName name="gdc" localSheetId="2">#REF!</definedName>
    <definedName name="gdc" localSheetId="1">#REF!</definedName>
    <definedName name="gdc">#REF!</definedName>
    <definedName name="GFD" localSheetId="3">#REF!</definedName>
    <definedName name="GFD" localSheetId="4">#REF!</definedName>
    <definedName name="GFD" localSheetId="2">#REF!</definedName>
    <definedName name="GFD" localSheetId="1">#REF!</definedName>
    <definedName name="GFD">#REF!</definedName>
    <definedName name="gfv" localSheetId="3">#REF!</definedName>
    <definedName name="gfv" localSheetId="4">#REF!</definedName>
    <definedName name="gfv" localSheetId="2">#REF!</definedName>
    <definedName name="gfv" localSheetId="1">#REF!</definedName>
    <definedName name="gfv">#REF!</definedName>
    <definedName name="ggm" localSheetId="3">#REF!</definedName>
    <definedName name="ggm" localSheetId="4">#REF!</definedName>
    <definedName name="ggm" localSheetId="2">#REF!</definedName>
    <definedName name="ggm" localSheetId="1">#REF!</definedName>
    <definedName name="ggm">#REF!</definedName>
    <definedName name="ghb" localSheetId="3">#REF!</definedName>
    <definedName name="ghb" localSheetId="4">#REF!</definedName>
    <definedName name="ghb" localSheetId="2">#REF!</definedName>
    <definedName name="ghb" localSheetId="1">#REF!</definedName>
    <definedName name="ghb">#REF!</definedName>
    <definedName name="ghj" localSheetId="3">#REF!</definedName>
    <definedName name="ghj" localSheetId="4">#REF!</definedName>
    <definedName name="ghj" localSheetId="2">#REF!</definedName>
    <definedName name="ghj" localSheetId="1">#REF!</definedName>
    <definedName name="ghj">#REF!</definedName>
    <definedName name="GRDI" localSheetId="3">#REF!</definedName>
    <definedName name="GRDI" localSheetId="4">#REF!</definedName>
    <definedName name="GRDI" localSheetId="2">#REF!</definedName>
    <definedName name="GRDI" localSheetId="1">#REF!</definedName>
    <definedName name="GRDI">#REF!</definedName>
    <definedName name="GRDP" localSheetId="3">#REF!</definedName>
    <definedName name="GRDP" localSheetId="4">#REF!</definedName>
    <definedName name="GRDP" localSheetId="2">#REF!</definedName>
    <definedName name="GRDP" localSheetId="1">#REF!</definedName>
    <definedName name="GRDP">#REF!</definedName>
    <definedName name="GRI" localSheetId="3">#REF!</definedName>
    <definedName name="GRI" localSheetId="4">#REF!</definedName>
    <definedName name="GRI" localSheetId="2">#REF!</definedName>
    <definedName name="GRI" localSheetId="1">#REF!</definedName>
    <definedName name="GRI">#REF!</definedName>
    <definedName name="GRP" localSheetId="3">#REF!</definedName>
    <definedName name="GRP" localSheetId="4">#REF!</definedName>
    <definedName name="GRP" localSheetId="2">#REF!</definedName>
    <definedName name="GRP" localSheetId="1">#REF!</definedName>
    <definedName name="GRP">#REF!</definedName>
    <definedName name="grx" localSheetId="3">#REF!</definedName>
    <definedName name="grx" localSheetId="4">#REF!</definedName>
    <definedName name="grx" localSheetId="2">#REF!</definedName>
    <definedName name="grx" localSheetId="1">#REF!</definedName>
    <definedName name="grx">#REF!</definedName>
    <definedName name="gvc" localSheetId="3">#REF!</definedName>
    <definedName name="gvc" localSheetId="4">#REF!</definedName>
    <definedName name="gvc" localSheetId="2">#REF!</definedName>
    <definedName name="gvc" localSheetId="1">#REF!</definedName>
    <definedName name="gvc">#REF!</definedName>
    <definedName name="HJN" localSheetId="3">#REF!</definedName>
    <definedName name="HJN" localSheetId="4">#REF!</definedName>
    <definedName name="HJN" localSheetId="2">#REF!</definedName>
    <definedName name="HJN" localSheetId="1">#REF!</definedName>
    <definedName name="HJN">#REF!</definedName>
    <definedName name="ipf" localSheetId="3">#REF!</definedName>
    <definedName name="ipf" localSheetId="4">#REF!</definedName>
    <definedName name="ipf" localSheetId="2">#REF!</definedName>
    <definedName name="ipf" localSheetId="1">#REF!</definedName>
    <definedName name="ipf">#REF!</definedName>
    <definedName name="j" localSheetId="3">#REF!</definedName>
    <definedName name="j" localSheetId="4">#REF!</definedName>
    <definedName name="j" localSheetId="2">#REF!</definedName>
    <definedName name="j" localSheetId="1">#REF!</definedName>
    <definedName name="j">#REF!</definedName>
    <definedName name="JJJ" localSheetId="3">#REF!</definedName>
    <definedName name="JJJ" localSheetId="4">#REF!</definedName>
    <definedName name="JJJ" localSheetId="2">#REF!</definedName>
    <definedName name="JJJ" localSheetId="1">#REF!</definedName>
    <definedName name="JJJ">#REF!</definedName>
    <definedName name="jla1\220" localSheetId="3">#REF!</definedName>
    <definedName name="jla1\220" localSheetId="4">#REF!</definedName>
    <definedName name="jla1\220" localSheetId="2">#REF!</definedName>
    <definedName name="jla1\220" localSheetId="1">#REF!</definedName>
    <definedName name="jla1\220">#REF!</definedName>
    <definedName name="JOAO" localSheetId="3">#REF!</definedName>
    <definedName name="JOAO" localSheetId="4">#REF!</definedName>
    <definedName name="JOAO" localSheetId="2">#REF!</definedName>
    <definedName name="JOAO" localSheetId="1">#REF!</definedName>
    <definedName name="JOAO">#REF!</definedName>
    <definedName name="JRS" localSheetId="3">#REF!</definedName>
    <definedName name="JRS" localSheetId="4">#REF!</definedName>
    <definedName name="JRS" localSheetId="2">#REF!</definedName>
    <definedName name="JRS" localSheetId="1">#REF!</definedName>
    <definedName name="JRS">#REF!</definedName>
    <definedName name="KJH" localSheetId="3">#REF!</definedName>
    <definedName name="KJH" localSheetId="4">#REF!</definedName>
    <definedName name="KJH" localSheetId="2">#REF!</definedName>
    <definedName name="KJH" localSheetId="1">#REF!</definedName>
    <definedName name="KJH">#REF!</definedName>
    <definedName name="lkj" localSheetId="3">#REF!</definedName>
    <definedName name="lkj" localSheetId="4">#REF!</definedName>
    <definedName name="lkj" localSheetId="2">#REF!</definedName>
    <definedName name="lkj" localSheetId="1">#REF!</definedName>
    <definedName name="lkj">#REF!</definedName>
    <definedName name="lnm" localSheetId="3">#REF!</definedName>
    <definedName name="lnm" localSheetId="4">#REF!</definedName>
    <definedName name="lnm" localSheetId="2">#REF!</definedName>
    <definedName name="lnm" localSheetId="1">#REF!</definedName>
    <definedName name="lnm">#REF!</definedName>
    <definedName name="lpb" localSheetId="3">#REF!</definedName>
    <definedName name="lpb" localSheetId="4">#REF!</definedName>
    <definedName name="lpb" localSheetId="2">#REF!</definedName>
    <definedName name="lpb" localSheetId="1">#REF!</definedName>
    <definedName name="lpb">#REF!</definedName>
    <definedName name="LS" localSheetId="3">#REF!</definedName>
    <definedName name="LS" localSheetId="4">#REF!</definedName>
    <definedName name="LS" localSheetId="2">#REF!</definedName>
    <definedName name="LS" localSheetId="1">#REF!</definedName>
    <definedName name="LS">#REF!</definedName>
    <definedName name="LSO" localSheetId="3">#REF!</definedName>
    <definedName name="LSO" localSheetId="4">#REF!</definedName>
    <definedName name="LSO" localSheetId="2">#REF!</definedName>
    <definedName name="LSO" localSheetId="1">#REF!</definedName>
    <definedName name="LSO">#REF!</definedName>
    <definedName name="lub" localSheetId="3">#REF!</definedName>
    <definedName name="lub" localSheetId="4">#REF!</definedName>
    <definedName name="lub" localSheetId="2">#REF!</definedName>
    <definedName name="lub" localSheetId="1">#REF!</definedName>
    <definedName name="lub">#REF!</definedName>
    <definedName name="lvg12050\1" localSheetId="3">#REF!</definedName>
    <definedName name="lvg12050\1" localSheetId="4">#REF!</definedName>
    <definedName name="lvg12050\1" localSheetId="2">#REF!</definedName>
    <definedName name="lvg12050\1" localSheetId="1">#REF!</definedName>
    <definedName name="lvg12050\1">#REF!</definedName>
    <definedName name="lvp1\2" localSheetId="3">#REF!</definedName>
    <definedName name="lvp1\2" localSheetId="4">#REF!</definedName>
    <definedName name="lvp1\2" localSheetId="2">#REF!</definedName>
    <definedName name="lvp1\2" localSheetId="1">#REF!</definedName>
    <definedName name="lvp1\2">#REF!</definedName>
    <definedName name="lxa" localSheetId="3">#REF!</definedName>
    <definedName name="lxa" localSheetId="4">#REF!</definedName>
    <definedName name="lxa" localSheetId="2">#REF!</definedName>
    <definedName name="lxa" localSheetId="1">#REF!</definedName>
    <definedName name="lxa">#REF!</definedName>
    <definedName name="mad" localSheetId="3">#REF!</definedName>
    <definedName name="mad" localSheetId="4">#REF!</definedName>
    <definedName name="mad" localSheetId="2">#REF!</definedName>
    <definedName name="mad" localSheetId="1">#REF!</definedName>
    <definedName name="mad">#REF!</definedName>
    <definedName name="map" localSheetId="3">#REF!</definedName>
    <definedName name="map" localSheetId="4">#REF!</definedName>
    <definedName name="map" localSheetId="2">#REF!</definedName>
    <definedName name="map" localSheetId="1">#REF!</definedName>
    <definedName name="map">#REF!</definedName>
    <definedName name="MBBI" localSheetId="3">#REF!</definedName>
    <definedName name="MBBI" localSheetId="4">#REF!</definedName>
    <definedName name="MBBI" localSheetId="2">#REF!</definedName>
    <definedName name="MBBI" localSheetId="1">#REF!</definedName>
    <definedName name="MBBI">#REF!</definedName>
    <definedName name="MBBP" localSheetId="3">#REF!</definedName>
    <definedName name="MBBP" localSheetId="4">#REF!</definedName>
    <definedName name="MBBP" localSheetId="2">#REF!</definedName>
    <definedName name="MBBP" localSheetId="1">#REF!</definedName>
    <definedName name="MBBP">#REF!</definedName>
    <definedName name="mdn" localSheetId="3">#REF!</definedName>
    <definedName name="mdn" localSheetId="4">#REF!</definedName>
    <definedName name="mdn" localSheetId="2">#REF!</definedName>
    <definedName name="mdn" localSheetId="1">#REF!</definedName>
    <definedName name="mdn">#REF!</definedName>
    <definedName name="MNI" localSheetId="3">#REF!</definedName>
    <definedName name="MNI" localSheetId="4">#REF!</definedName>
    <definedName name="MNI" localSheetId="2">#REF!</definedName>
    <definedName name="MNI" localSheetId="1">#REF!</definedName>
    <definedName name="MNI">#REF!</definedName>
    <definedName name="MNP" localSheetId="3">#REF!</definedName>
    <definedName name="MNP" localSheetId="4">#REF!</definedName>
    <definedName name="MNP" localSheetId="2">#REF!</definedName>
    <definedName name="MNP" localSheetId="1">#REF!</definedName>
    <definedName name="MNP">#REF!</definedName>
    <definedName name="MNVI" localSheetId="3">#REF!</definedName>
    <definedName name="MNVI" localSheetId="4">#REF!</definedName>
    <definedName name="MNVI" localSheetId="2">#REF!</definedName>
    <definedName name="MNVI" localSheetId="1">#REF!</definedName>
    <definedName name="MNVI">#REF!</definedName>
    <definedName name="MNVP" localSheetId="3">#REF!</definedName>
    <definedName name="MNVP" localSheetId="4">#REF!</definedName>
    <definedName name="MNVP" localSheetId="2">#REF!</definedName>
    <definedName name="MNVP" localSheetId="1">#REF!</definedName>
    <definedName name="MNVP">#REF!</definedName>
    <definedName name="mpm2.5" localSheetId="3">#REF!</definedName>
    <definedName name="mpm2.5" localSheetId="4">#REF!</definedName>
    <definedName name="mpm2.5" localSheetId="2">#REF!</definedName>
    <definedName name="mpm2.5" localSheetId="1">#REF!</definedName>
    <definedName name="mpm2.5">#REF!</definedName>
    <definedName name="MS621I" localSheetId="3">#REF!</definedName>
    <definedName name="MS621I" localSheetId="4">#REF!</definedName>
    <definedName name="MS621I" localSheetId="2">#REF!</definedName>
    <definedName name="MS621I" localSheetId="1">#REF!</definedName>
    <definedName name="MS621I">#REF!</definedName>
    <definedName name="MS621P" localSheetId="3">#REF!</definedName>
    <definedName name="MS621P" localSheetId="4">#REF!</definedName>
    <definedName name="MS621P" localSheetId="2">#REF!</definedName>
    <definedName name="MS621P" localSheetId="1">#REF!</definedName>
    <definedName name="MS621P">#REF!</definedName>
    <definedName name="msv" localSheetId="3">#REF!</definedName>
    <definedName name="msv" localSheetId="4">#REF!</definedName>
    <definedName name="msv" localSheetId="2">#REF!</definedName>
    <definedName name="msv" localSheetId="1">#REF!</definedName>
    <definedName name="msv">#REF!</definedName>
    <definedName name="MUNCKI" localSheetId="3">#REF!</definedName>
    <definedName name="MUNCKI" localSheetId="4">#REF!</definedName>
    <definedName name="MUNCKI" localSheetId="2">#REF!</definedName>
    <definedName name="MUNCKI" localSheetId="1">#REF!</definedName>
    <definedName name="MUNCKI">#REF!</definedName>
    <definedName name="MUNCKP" localSheetId="3">#REF!</definedName>
    <definedName name="MUNCKP" localSheetId="4">#REF!</definedName>
    <definedName name="MUNCKP" localSheetId="2">#REF!</definedName>
    <definedName name="MUNCKP" localSheetId="1">#REF!</definedName>
    <definedName name="MUNCKP">#REF!</definedName>
    <definedName name="odi" localSheetId="3">#REF!</definedName>
    <definedName name="odi" localSheetId="4">#REF!</definedName>
    <definedName name="odi" localSheetId="2">#REF!</definedName>
    <definedName name="odi" localSheetId="1">#REF!</definedName>
    <definedName name="odi">#REF!</definedName>
    <definedName name="ofc" localSheetId="3">#REF!</definedName>
    <definedName name="ofc" localSheetId="4">#REF!</definedName>
    <definedName name="ofc" localSheetId="2">#REF!</definedName>
    <definedName name="ofc" localSheetId="1">#REF!</definedName>
    <definedName name="ofc">#REF!</definedName>
    <definedName name="ofi" localSheetId="3">#REF!</definedName>
    <definedName name="ofi" localSheetId="4">#REF!</definedName>
    <definedName name="ofi" localSheetId="2">#REF!</definedName>
    <definedName name="ofi" localSheetId="1">#REF!</definedName>
    <definedName name="ofi">#REF!</definedName>
    <definedName name="OGU" localSheetId="3">#REF!</definedName>
    <definedName name="OGU" localSheetId="4">#REF!</definedName>
    <definedName name="OGU" localSheetId="2">#REF!</definedName>
    <definedName name="OGU" localSheetId="1">#REF!</definedName>
    <definedName name="OGU">#REF!</definedName>
    <definedName name="OK" localSheetId="3">#REF!</definedName>
    <definedName name="OK" localSheetId="4">#REF!</definedName>
    <definedName name="OK" localSheetId="2">#REF!</definedName>
    <definedName name="OK" localSheetId="1">#REF!</definedName>
    <definedName name="OK">#REF!</definedName>
    <definedName name="OOO" localSheetId="3">#REF!</definedName>
    <definedName name="OOO" localSheetId="4">#REF!</definedName>
    <definedName name="OOO" localSheetId="2">#REF!</definedName>
    <definedName name="OOO" localSheetId="1">#REF!</definedName>
    <definedName name="OOO">#REF!</definedName>
    <definedName name="P.1" localSheetId="3">#REF!</definedName>
    <definedName name="P.1" localSheetId="4">#REF!</definedName>
    <definedName name="P.1" localSheetId="2">#REF!</definedName>
    <definedName name="P.1" localSheetId="1">#REF!</definedName>
    <definedName name="P.1">#REF!</definedName>
    <definedName name="P.10" localSheetId="3">#REF!</definedName>
    <definedName name="P.10" localSheetId="4">#REF!</definedName>
    <definedName name="P.10" localSheetId="2">#REF!</definedName>
    <definedName name="P.10" localSheetId="1">#REF!</definedName>
    <definedName name="P.10">#REF!</definedName>
    <definedName name="P.11" localSheetId="3">#REF!</definedName>
    <definedName name="P.11" localSheetId="4">#REF!</definedName>
    <definedName name="P.11" localSheetId="2">#REF!</definedName>
    <definedName name="P.11" localSheetId="1">#REF!</definedName>
    <definedName name="P.11">#REF!</definedName>
    <definedName name="P.12" localSheetId="3">#REF!</definedName>
    <definedName name="P.12" localSheetId="4">#REF!</definedName>
    <definedName name="P.12" localSheetId="2">#REF!</definedName>
    <definedName name="P.12" localSheetId="1">#REF!</definedName>
    <definedName name="P.12">#REF!</definedName>
    <definedName name="P.13" localSheetId="3">#REF!</definedName>
    <definedName name="P.13" localSheetId="4">#REF!</definedName>
    <definedName name="P.13" localSheetId="2">#REF!</definedName>
    <definedName name="P.13" localSheetId="1">#REF!</definedName>
    <definedName name="P.13">#REF!</definedName>
    <definedName name="P.14" localSheetId="3">#REF!</definedName>
    <definedName name="P.14" localSheetId="4">#REF!</definedName>
    <definedName name="P.14" localSheetId="2">#REF!</definedName>
    <definedName name="P.14" localSheetId="1">#REF!</definedName>
    <definedName name="P.14">#REF!</definedName>
    <definedName name="P.15" localSheetId="3">#REF!</definedName>
    <definedName name="P.15" localSheetId="4">#REF!</definedName>
    <definedName name="P.15" localSheetId="2">#REF!</definedName>
    <definedName name="P.15" localSheetId="1">#REF!</definedName>
    <definedName name="P.15">#REF!</definedName>
    <definedName name="P.2" localSheetId="3">#REF!</definedName>
    <definedName name="P.2" localSheetId="4">#REF!</definedName>
    <definedName name="P.2" localSheetId="2">#REF!</definedName>
    <definedName name="P.2" localSheetId="1">#REF!</definedName>
    <definedName name="P.2">#REF!</definedName>
    <definedName name="P.3" localSheetId="3">#REF!</definedName>
    <definedName name="P.3" localSheetId="4">#REF!</definedName>
    <definedName name="P.3" localSheetId="2">#REF!</definedName>
    <definedName name="P.3" localSheetId="1">#REF!</definedName>
    <definedName name="P.3">#REF!</definedName>
    <definedName name="P.4" localSheetId="3">#REF!</definedName>
    <definedName name="P.4" localSheetId="4">#REF!</definedName>
    <definedName name="P.4" localSheetId="2">#REF!</definedName>
    <definedName name="P.4" localSheetId="1">#REF!</definedName>
    <definedName name="P.4">#REF!</definedName>
    <definedName name="p.414" localSheetId="3">#REF!</definedName>
    <definedName name="p.414" localSheetId="4">#REF!</definedName>
    <definedName name="p.414" localSheetId="2">#REF!</definedName>
    <definedName name="p.414" localSheetId="1">#REF!</definedName>
    <definedName name="p.414">#REF!</definedName>
    <definedName name="P.5" localSheetId="3">#REF!</definedName>
    <definedName name="P.5" localSheetId="4">#REF!</definedName>
    <definedName name="P.5" localSheetId="2">#REF!</definedName>
    <definedName name="P.5" localSheetId="1">#REF!</definedName>
    <definedName name="P.5">#REF!</definedName>
    <definedName name="P.6" localSheetId="3">#REF!</definedName>
    <definedName name="P.6" localSheetId="4">#REF!</definedName>
    <definedName name="P.6" localSheetId="2">#REF!</definedName>
    <definedName name="P.6" localSheetId="1">#REF!</definedName>
    <definedName name="P.6">#REF!</definedName>
    <definedName name="P.7" localSheetId="3">#REF!</definedName>
    <definedName name="P.7" localSheetId="4">#REF!</definedName>
    <definedName name="P.7" localSheetId="2">#REF!</definedName>
    <definedName name="P.7" localSheetId="1">#REF!</definedName>
    <definedName name="P.7">#REF!</definedName>
    <definedName name="P.8" localSheetId="3">#REF!</definedName>
    <definedName name="P.8" localSheetId="4">#REF!</definedName>
    <definedName name="P.8" localSheetId="2">#REF!</definedName>
    <definedName name="P.8" localSheetId="1">#REF!</definedName>
    <definedName name="P.8">#REF!</definedName>
    <definedName name="P.9" localSheetId="3">#REF!</definedName>
    <definedName name="P.9" localSheetId="4">#REF!</definedName>
    <definedName name="P.9" localSheetId="2">#REF!</definedName>
    <definedName name="P.9" localSheetId="1">#REF!</definedName>
    <definedName name="P.9">#REF!</definedName>
    <definedName name="pcf60x210" localSheetId="3">#REF!</definedName>
    <definedName name="pcf60x210" localSheetId="4">#REF!</definedName>
    <definedName name="pcf60x210" localSheetId="2">#REF!</definedName>
    <definedName name="pcf60x210" localSheetId="1">#REF!</definedName>
    <definedName name="pcf60x210">#REF!</definedName>
    <definedName name="pcf80x200" localSheetId="3">#REF!</definedName>
    <definedName name="pcf80x200" localSheetId="4">#REF!</definedName>
    <definedName name="pcf80x200" localSheetId="2">#REF!</definedName>
    <definedName name="pcf80x200" localSheetId="1">#REF!</definedName>
    <definedName name="pcf80x200">#REF!</definedName>
    <definedName name="pcf80x210" localSheetId="3">#REF!</definedName>
    <definedName name="pcf80x210" localSheetId="4">#REF!</definedName>
    <definedName name="pcf80x210" localSheetId="2">#REF!</definedName>
    <definedName name="pcf80x210" localSheetId="1">#REF!</definedName>
    <definedName name="pcf80x210">#REF!</definedName>
    <definedName name="pdm" localSheetId="3">#REF!</definedName>
    <definedName name="pdm" localSheetId="4">#REF!</definedName>
    <definedName name="pdm" localSheetId="2">#REF!</definedName>
    <definedName name="pdm" localSheetId="1">#REF!</definedName>
    <definedName name="pdm">#REF!</definedName>
    <definedName name="PII" localSheetId="3">#REF!</definedName>
    <definedName name="PII" localSheetId="4">#REF!</definedName>
    <definedName name="PII" localSheetId="2">#REF!</definedName>
    <definedName name="PII" localSheetId="1">#REF!</definedName>
    <definedName name="PII">#REF!</definedName>
    <definedName name="PIP" localSheetId="3">#REF!</definedName>
    <definedName name="PIP" localSheetId="4">#REF!</definedName>
    <definedName name="PIP" localSheetId="2">#REF!</definedName>
    <definedName name="PIP" localSheetId="1">#REF!</definedName>
    <definedName name="PIP">#REF!</definedName>
    <definedName name="PIPAI" localSheetId="3">#REF!</definedName>
    <definedName name="PIPAI" localSheetId="4">#REF!</definedName>
    <definedName name="PIPAI" localSheetId="2">#REF!</definedName>
    <definedName name="PIPAI" localSheetId="1">#REF!</definedName>
    <definedName name="PIPAI">#REF!</definedName>
    <definedName name="PIPAP" localSheetId="3">#REF!</definedName>
    <definedName name="PIPAP" localSheetId="4">#REF!</definedName>
    <definedName name="PIPAP" localSheetId="2">#REF!</definedName>
    <definedName name="PIPAP" localSheetId="1">#REF!</definedName>
    <definedName name="PIPAP">#REF!</definedName>
    <definedName name="plc" localSheetId="3">#REF!</definedName>
    <definedName name="plc" localSheetId="4">#REF!</definedName>
    <definedName name="plc" localSheetId="2">#REF!</definedName>
    <definedName name="plc" localSheetId="1">#REF!</definedName>
    <definedName name="plc">#REF!</definedName>
    <definedName name="plc2.5" localSheetId="3">#REF!</definedName>
    <definedName name="plc2.5" localSheetId="4">#REF!</definedName>
    <definedName name="plc2.5" localSheetId="2">#REF!</definedName>
    <definedName name="plc2.5" localSheetId="1">#REF!</definedName>
    <definedName name="plc2.5">#REF!</definedName>
    <definedName name="PMS" localSheetId="3">#REF!</definedName>
    <definedName name="PMS" localSheetId="4">#REF!</definedName>
    <definedName name="PMS" localSheetId="2">#REF!</definedName>
    <definedName name="PMS" localSheetId="1">#REF!</definedName>
    <definedName name="PMS">#REF!</definedName>
    <definedName name="pontal" localSheetId="3">#REF!</definedName>
    <definedName name="pontal" localSheetId="4">#REF!</definedName>
    <definedName name="pontal" localSheetId="2">#REF!</definedName>
    <definedName name="pontal" localSheetId="1">#REF!</definedName>
    <definedName name="pontal">#REF!</definedName>
    <definedName name="PP1.1" localSheetId="3">#REF!</definedName>
    <definedName name="PP1.1" localSheetId="4">#REF!</definedName>
    <definedName name="PP1.1" localSheetId="2">#REF!</definedName>
    <definedName name="PP1.1" localSheetId="1">#REF!</definedName>
    <definedName name="PP1.1">#REF!</definedName>
    <definedName name="PP1.10" localSheetId="3">#REF!</definedName>
    <definedName name="PP1.10" localSheetId="4">#REF!</definedName>
    <definedName name="PP1.10" localSheetId="2">#REF!</definedName>
    <definedName name="PP1.10" localSheetId="1">#REF!</definedName>
    <definedName name="PP1.10">#REF!</definedName>
    <definedName name="PP1.11" localSheetId="3">#REF!</definedName>
    <definedName name="PP1.11" localSheetId="4">#REF!</definedName>
    <definedName name="PP1.11" localSheetId="2">#REF!</definedName>
    <definedName name="PP1.11" localSheetId="1">#REF!</definedName>
    <definedName name="PP1.11">#REF!</definedName>
    <definedName name="PP1.12" localSheetId="3">#REF!</definedName>
    <definedName name="PP1.12" localSheetId="4">#REF!</definedName>
    <definedName name="PP1.12" localSheetId="2">#REF!</definedName>
    <definedName name="PP1.12" localSheetId="1">#REF!</definedName>
    <definedName name="PP1.12">#REF!</definedName>
    <definedName name="PP1.13" localSheetId="3">#REF!</definedName>
    <definedName name="PP1.13" localSheetId="4">#REF!</definedName>
    <definedName name="PP1.13" localSheetId="2">#REF!</definedName>
    <definedName name="PP1.13" localSheetId="1">#REF!</definedName>
    <definedName name="PP1.13">#REF!</definedName>
    <definedName name="PP1.14" localSheetId="3">#REF!</definedName>
    <definedName name="PP1.14" localSheetId="4">#REF!</definedName>
    <definedName name="PP1.14" localSheetId="2">#REF!</definedName>
    <definedName name="PP1.14" localSheetId="1">#REF!</definedName>
    <definedName name="PP1.14">#REF!</definedName>
    <definedName name="PP1.15" localSheetId="3">#REF!</definedName>
    <definedName name="PP1.15" localSheetId="4">#REF!</definedName>
    <definedName name="PP1.15" localSheetId="2">#REF!</definedName>
    <definedName name="PP1.15" localSheetId="1">#REF!</definedName>
    <definedName name="PP1.15">#REF!</definedName>
    <definedName name="PP1.2" localSheetId="3">#REF!</definedName>
    <definedName name="PP1.2" localSheetId="4">#REF!</definedName>
    <definedName name="PP1.2" localSheetId="2">#REF!</definedName>
    <definedName name="PP1.2" localSheetId="1">#REF!</definedName>
    <definedName name="PP1.2">#REF!</definedName>
    <definedName name="PP1.3" localSheetId="3">#REF!</definedName>
    <definedName name="PP1.3" localSheetId="4">#REF!</definedName>
    <definedName name="PP1.3" localSheetId="2">#REF!</definedName>
    <definedName name="PP1.3" localSheetId="1">#REF!</definedName>
    <definedName name="PP1.3">#REF!</definedName>
    <definedName name="PP1.4" localSheetId="3">#REF!</definedName>
    <definedName name="PP1.4" localSheetId="4">#REF!</definedName>
    <definedName name="PP1.4" localSheetId="2">#REF!</definedName>
    <definedName name="PP1.4" localSheetId="1">#REF!</definedName>
    <definedName name="PP1.4">#REF!</definedName>
    <definedName name="PP1.5" localSheetId="3">#REF!</definedName>
    <definedName name="PP1.5" localSheetId="4">#REF!</definedName>
    <definedName name="PP1.5" localSheetId="2">#REF!</definedName>
    <definedName name="PP1.5" localSheetId="1">#REF!</definedName>
    <definedName name="PP1.5">#REF!</definedName>
    <definedName name="PP1.6" localSheetId="3">#REF!</definedName>
    <definedName name="PP1.6" localSheetId="4">#REF!</definedName>
    <definedName name="PP1.6" localSheetId="2">#REF!</definedName>
    <definedName name="PP1.6" localSheetId="1">#REF!</definedName>
    <definedName name="PP1.6">#REF!</definedName>
    <definedName name="PP1.7" localSheetId="3">#REF!</definedName>
    <definedName name="PP1.7" localSheetId="4">#REF!</definedName>
    <definedName name="PP1.7" localSheetId="2">#REF!</definedName>
    <definedName name="PP1.7" localSheetId="1">#REF!</definedName>
    <definedName name="PP1.7">#REF!</definedName>
    <definedName name="PP1.8" localSheetId="3">#REF!</definedName>
    <definedName name="PP1.8" localSheetId="4">#REF!</definedName>
    <definedName name="PP1.8" localSheetId="2">#REF!</definedName>
    <definedName name="PP1.8" localSheetId="1">#REF!</definedName>
    <definedName name="PP1.8">#REF!</definedName>
    <definedName name="PP1.9" localSheetId="3">#REF!</definedName>
    <definedName name="PP1.9" localSheetId="4">#REF!</definedName>
    <definedName name="PP1.9" localSheetId="2">#REF!</definedName>
    <definedName name="PP1.9" localSheetId="1">#REF!</definedName>
    <definedName name="PP1.9">#REF!</definedName>
    <definedName name="prf" localSheetId="3">#REF!</definedName>
    <definedName name="prf" localSheetId="4">#REF!</definedName>
    <definedName name="prf" localSheetId="2">#REF!</definedName>
    <definedName name="prf" localSheetId="1">#REF!</definedName>
    <definedName name="prf">#REF!</definedName>
    <definedName name="prg" localSheetId="3">#REF!</definedName>
    <definedName name="prg" localSheetId="4">#REF!</definedName>
    <definedName name="prg" localSheetId="2">#REF!</definedName>
    <definedName name="prg" localSheetId="1">#REF!</definedName>
    <definedName name="prg">#REF!</definedName>
    <definedName name="PROJ" localSheetId="3">#REF!</definedName>
    <definedName name="PROJ" localSheetId="4">#REF!</definedName>
    <definedName name="PROJ" localSheetId="2">#REF!</definedName>
    <definedName name="PROJ" localSheetId="1">#REF!</definedName>
    <definedName name="PROJ">#REF!</definedName>
    <definedName name="ptt3x2" localSheetId="3">#REF!</definedName>
    <definedName name="ptt3x2" localSheetId="4">#REF!</definedName>
    <definedName name="ptt3x2" localSheetId="2">#REF!</definedName>
    <definedName name="ptt3x2" localSheetId="1">#REF!</definedName>
    <definedName name="ptt3x2">#REF!</definedName>
    <definedName name="qgm" localSheetId="3">#REF!</definedName>
    <definedName name="qgm" localSheetId="4">#REF!</definedName>
    <definedName name="qgm" localSheetId="2">#REF!</definedName>
    <definedName name="qgm" localSheetId="1">#REF!</definedName>
    <definedName name="qgm">#REF!</definedName>
    <definedName name="QUANT" localSheetId="3">#REF!</definedName>
    <definedName name="QUANT" localSheetId="4">#REF!</definedName>
    <definedName name="QUANT" localSheetId="2">#REF!</definedName>
    <definedName name="QUANT" localSheetId="1">#REF!</definedName>
    <definedName name="QUANT">#REF!</definedName>
    <definedName name="RCA15I" localSheetId="3">#REF!</definedName>
    <definedName name="RCA15I" localSheetId="4">#REF!</definedName>
    <definedName name="RCA15I" localSheetId="2">#REF!</definedName>
    <definedName name="RCA15I" localSheetId="1">#REF!</definedName>
    <definedName name="RCA15I">#REF!</definedName>
    <definedName name="RCA15P" localSheetId="3">#REF!</definedName>
    <definedName name="RCA15P" localSheetId="4">#REF!</definedName>
    <definedName name="RCA15P" localSheetId="2">#REF!</definedName>
    <definedName name="RCA15P" localSheetId="1">#REF!</definedName>
    <definedName name="RCA15P">#REF!</definedName>
    <definedName name="RCA25I" localSheetId="3">#REF!</definedName>
    <definedName name="RCA25I" localSheetId="4">#REF!</definedName>
    <definedName name="RCA25I" localSheetId="2">#REF!</definedName>
    <definedName name="RCA25I" localSheetId="1">#REF!</definedName>
    <definedName name="RCA25I">#REF!</definedName>
    <definedName name="RCA25P" localSheetId="3">#REF!</definedName>
    <definedName name="RCA25P" localSheetId="4">#REF!</definedName>
    <definedName name="RCA25P" localSheetId="2">#REF!</definedName>
    <definedName name="RCA25P" localSheetId="1">#REF!</definedName>
    <definedName name="RCA25P">#REF!</definedName>
    <definedName name="rec" localSheetId="3">#REF!</definedName>
    <definedName name="rec" localSheetId="4">#REF!</definedName>
    <definedName name="rec" localSheetId="2">#REF!</definedName>
    <definedName name="rec" localSheetId="1">#REF!</definedName>
    <definedName name="rec">#REF!</definedName>
    <definedName name="RES" localSheetId="3">#REF!</definedName>
    <definedName name="RES" localSheetId="4">#REF!</definedName>
    <definedName name="RES" localSheetId="2">#REF!</definedName>
    <definedName name="RES" localSheetId="1">#REF!</definedName>
    <definedName name="RES">#REF!</definedName>
    <definedName name="RETROI" localSheetId="3">#REF!</definedName>
    <definedName name="RETROI" localSheetId="4">#REF!</definedName>
    <definedName name="RETROI" localSheetId="2">#REF!</definedName>
    <definedName name="RETROI" localSheetId="1">#REF!</definedName>
    <definedName name="RETROI">#REF!</definedName>
    <definedName name="RETROP" localSheetId="3">#REF!</definedName>
    <definedName name="RETROP" localSheetId="4">#REF!</definedName>
    <definedName name="RETROP" localSheetId="2">#REF!</definedName>
    <definedName name="RETROP" localSheetId="1">#REF!</definedName>
    <definedName name="RETROP">#REF!</definedName>
    <definedName name="rgp1\2" localSheetId="3">#REF!</definedName>
    <definedName name="rgp1\2" localSheetId="4">#REF!</definedName>
    <definedName name="rgp1\2" localSheetId="2">#REF!</definedName>
    <definedName name="rgp1\2" localSheetId="1">#REF!</definedName>
    <definedName name="rgp1\2">#REF!</definedName>
    <definedName name="RLCG11I" localSheetId="3">#REF!</definedName>
    <definedName name="RLCG11I" localSheetId="4">#REF!</definedName>
    <definedName name="RLCG11I" localSheetId="2">#REF!</definedName>
    <definedName name="RLCG11I" localSheetId="1">#REF!</definedName>
    <definedName name="RLCG11I">#REF!</definedName>
    <definedName name="RLCG11P" localSheetId="3">#REF!</definedName>
    <definedName name="RLCG11P" localSheetId="4">#REF!</definedName>
    <definedName name="RLCG11P" localSheetId="2">#REF!</definedName>
    <definedName name="RLCG11P" localSheetId="1">#REF!</definedName>
    <definedName name="RLCG11P">#REF!</definedName>
    <definedName name="RLI" localSheetId="3">#REF!</definedName>
    <definedName name="RLI" localSheetId="4">#REF!</definedName>
    <definedName name="RLI" localSheetId="2">#REF!</definedName>
    <definedName name="RLI" localSheetId="1">#REF!</definedName>
    <definedName name="RLI">#REF!</definedName>
    <definedName name="RLISOI" localSheetId="3">#REF!</definedName>
    <definedName name="RLISOI" localSheetId="4">#REF!</definedName>
    <definedName name="RLISOI" localSheetId="2">#REF!</definedName>
    <definedName name="RLISOI" localSheetId="1">#REF!</definedName>
    <definedName name="RLISOI">#REF!</definedName>
    <definedName name="RLISOP" localSheetId="3">#REF!</definedName>
    <definedName name="RLISOP" localSheetId="4">#REF!</definedName>
    <definedName name="RLISOP" localSheetId="2">#REF!</definedName>
    <definedName name="RLISOP" localSheetId="1">#REF!</definedName>
    <definedName name="RLISOP">#REF!</definedName>
    <definedName name="RLP" localSheetId="3">#REF!</definedName>
    <definedName name="RLP" localSheetId="4">#REF!</definedName>
    <definedName name="RLP" localSheetId="2">#REF!</definedName>
    <definedName name="RLP" localSheetId="1">#REF!</definedName>
    <definedName name="RLP">#REF!</definedName>
    <definedName name="RPI" localSheetId="3">#REF!</definedName>
    <definedName name="RPI" localSheetId="4">#REF!</definedName>
    <definedName name="RPI" localSheetId="2">#REF!</definedName>
    <definedName name="RPI" localSheetId="1">#REF!</definedName>
    <definedName name="RPI">#REF!</definedName>
    <definedName name="RPNEUSI" localSheetId="3">#REF!</definedName>
    <definedName name="RPNEUSI" localSheetId="4">#REF!</definedName>
    <definedName name="RPNEUSI" localSheetId="2">#REF!</definedName>
    <definedName name="RPNEUSI" localSheetId="1">#REF!</definedName>
    <definedName name="RPNEUSI">#REF!</definedName>
    <definedName name="RPNEUSP" localSheetId="3">#REF!</definedName>
    <definedName name="RPNEUSP" localSheetId="4">#REF!</definedName>
    <definedName name="RPNEUSP" localSheetId="2">#REF!</definedName>
    <definedName name="RPNEUSP" localSheetId="1">#REF!</definedName>
    <definedName name="RPNEUSP">#REF!</definedName>
    <definedName name="RPP" localSheetId="3">#REF!</definedName>
    <definedName name="RPP" localSheetId="4">#REF!</definedName>
    <definedName name="RPP" localSheetId="2">#REF!</definedName>
    <definedName name="RPP" localSheetId="1">#REF!</definedName>
    <definedName name="RPP">#REF!</definedName>
    <definedName name="SAL" localSheetId="3">#REF!</definedName>
    <definedName name="SAL" localSheetId="4">#REF!</definedName>
    <definedName name="SAL" localSheetId="2">#REF!</definedName>
    <definedName name="SAL" localSheetId="1">#REF!</definedName>
    <definedName name="SAL">#REF!</definedName>
    <definedName name="sd" localSheetId="3">#REF!</definedName>
    <definedName name="sd" localSheetId="4">#REF!</definedName>
    <definedName name="sd" localSheetId="2">#REF!</definedName>
    <definedName name="sd" localSheetId="1">#REF!</definedName>
    <definedName name="sd">#REF!</definedName>
    <definedName name="sin" localSheetId="3">#REF!</definedName>
    <definedName name="sin" localSheetId="4">#REF!</definedName>
    <definedName name="sin" localSheetId="2">#REF!</definedName>
    <definedName name="sin" localSheetId="1">#REF!</definedName>
    <definedName name="sin">#REF!</definedName>
    <definedName name="SMIN" localSheetId="3">#REF!</definedName>
    <definedName name="SMIN" localSheetId="4">#REF!</definedName>
    <definedName name="SMIN" localSheetId="2">#REF!</definedName>
    <definedName name="SMIN" localSheetId="1">#REF!</definedName>
    <definedName name="SMIN">#REF!</definedName>
    <definedName name="srv" localSheetId="3">#REF!</definedName>
    <definedName name="srv" localSheetId="4">#REF!</definedName>
    <definedName name="srv" localSheetId="2">#REF!</definedName>
    <definedName name="srv" localSheetId="1">#REF!</definedName>
    <definedName name="srv">#REF!</definedName>
    <definedName name="SSS" localSheetId="3">[2]ORC!#REF!</definedName>
    <definedName name="SSS" localSheetId="4">[2]ORC!#REF!</definedName>
    <definedName name="SSS" localSheetId="2">[2]ORC!#REF!</definedName>
    <definedName name="SSS" localSheetId="1">[2]ORC!#REF!</definedName>
    <definedName name="SSS">[2]ORC!#REF!</definedName>
    <definedName name="svt" localSheetId="3">#REF!</definedName>
    <definedName name="svt" localSheetId="4">#REF!</definedName>
    <definedName name="svt" localSheetId="2">#REF!</definedName>
    <definedName name="svt" localSheetId="1">#REF!</definedName>
    <definedName name="svt">#REF!</definedName>
    <definedName name="sx" localSheetId="3">#REF!</definedName>
    <definedName name="sx" localSheetId="4">#REF!</definedName>
    <definedName name="sx" localSheetId="2">#REF!</definedName>
    <definedName name="sx" localSheetId="1">#REF!</definedName>
    <definedName name="sx">#REF!</definedName>
    <definedName name="sxo" localSheetId="3">#REF!</definedName>
    <definedName name="sxo" localSheetId="4">#REF!</definedName>
    <definedName name="sxo" localSheetId="2">#REF!</definedName>
    <definedName name="sxo" localSheetId="1">#REF!</definedName>
    <definedName name="sxo">#REF!</definedName>
    <definedName name="T.1" localSheetId="3">#REF!</definedName>
    <definedName name="T.1" localSheetId="4">#REF!</definedName>
    <definedName name="T.1" localSheetId="2">#REF!</definedName>
    <definedName name="T.1" localSheetId="1">#REF!</definedName>
    <definedName name="T.1">#REF!</definedName>
    <definedName name="T.10" localSheetId="3">#REF!</definedName>
    <definedName name="T.10" localSheetId="4">#REF!</definedName>
    <definedName name="T.10" localSheetId="2">#REF!</definedName>
    <definedName name="T.10" localSheetId="1">#REF!</definedName>
    <definedName name="T.10">#REF!</definedName>
    <definedName name="T.11" localSheetId="3">#REF!</definedName>
    <definedName name="T.11" localSheetId="4">#REF!</definedName>
    <definedName name="T.11" localSheetId="2">#REF!</definedName>
    <definedName name="T.11" localSheetId="1">#REF!</definedName>
    <definedName name="T.11">#REF!</definedName>
    <definedName name="T.12" localSheetId="3">#REF!</definedName>
    <definedName name="T.12" localSheetId="4">#REF!</definedName>
    <definedName name="T.12" localSheetId="2">#REF!</definedName>
    <definedName name="T.12" localSheetId="1">#REF!</definedName>
    <definedName name="T.12">#REF!</definedName>
    <definedName name="T.13" localSheetId="3">#REF!</definedName>
    <definedName name="T.13" localSheetId="4">#REF!</definedName>
    <definedName name="T.13" localSheetId="2">#REF!</definedName>
    <definedName name="T.13" localSheetId="1">#REF!</definedName>
    <definedName name="T.13">#REF!</definedName>
    <definedName name="T.14" localSheetId="3">#REF!</definedName>
    <definedName name="T.14" localSheetId="4">#REF!</definedName>
    <definedName name="T.14" localSheetId="2">#REF!</definedName>
    <definedName name="T.14" localSheetId="1">#REF!</definedName>
    <definedName name="T.14">#REF!</definedName>
    <definedName name="T.15" localSheetId="3">#REF!</definedName>
    <definedName name="T.15" localSheetId="4">#REF!</definedName>
    <definedName name="T.15" localSheetId="2">#REF!</definedName>
    <definedName name="T.15" localSheetId="1">#REF!</definedName>
    <definedName name="T.15">#REF!</definedName>
    <definedName name="T.2" localSheetId="3">#REF!</definedName>
    <definedName name="T.2" localSheetId="4">#REF!</definedName>
    <definedName name="T.2" localSheetId="2">#REF!</definedName>
    <definedName name="T.2" localSheetId="1">#REF!</definedName>
    <definedName name="T.2">#REF!</definedName>
    <definedName name="T.3" localSheetId="3">#REF!</definedName>
    <definedName name="T.3" localSheetId="4">#REF!</definedName>
    <definedName name="T.3" localSheetId="2">#REF!</definedName>
    <definedName name="T.3" localSheetId="1">#REF!</definedName>
    <definedName name="T.3">#REF!</definedName>
    <definedName name="T.4" localSheetId="3">#REF!</definedName>
    <definedName name="T.4" localSheetId="4">#REF!</definedName>
    <definedName name="T.4" localSheetId="2">#REF!</definedName>
    <definedName name="T.4" localSheetId="1">#REF!</definedName>
    <definedName name="T.4">#REF!</definedName>
    <definedName name="T.5" localSheetId="3">#REF!</definedName>
    <definedName name="T.5" localSheetId="4">#REF!</definedName>
    <definedName name="T.5" localSheetId="2">#REF!</definedName>
    <definedName name="T.5" localSheetId="1">#REF!</definedName>
    <definedName name="T.5">#REF!</definedName>
    <definedName name="T.6" localSheetId="3">#REF!</definedName>
    <definedName name="T.6" localSheetId="4">#REF!</definedName>
    <definedName name="T.6" localSheetId="2">#REF!</definedName>
    <definedName name="T.6" localSheetId="1">#REF!</definedName>
    <definedName name="T.6">#REF!</definedName>
    <definedName name="T.7" localSheetId="3">#REF!</definedName>
    <definedName name="T.7" localSheetId="4">#REF!</definedName>
    <definedName name="T.7" localSheetId="2">#REF!</definedName>
    <definedName name="T.7" localSheetId="1">#REF!</definedName>
    <definedName name="T.7">#REF!</definedName>
    <definedName name="T.8" localSheetId="3">#REF!</definedName>
    <definedName name="T.8" localSheetId="4">#REF!</definedName>
    <definedName name="T.8" localSheetId="2">#REF!</definedName>
    <definedName name="T.8" localSheetId="1">#REF!</definedName>
    <definedName name="T.8">#REF!</definedName>
    <definedName name="T.9" localSheetId="3">#REF!</definedName>
    <definedName name="T.9" localSheetId="4">#REF!</definedName>
    <definedName name="T.9" localSheetId="2">#REF!</definedName>
    <definedName name="T.9" localSheetId="1">#REF!</definedName>
    <definedName name="T.9">#REF!</definedName>
    <definedName name="TaxadeQuilometragem" localSheetId="17">#REF!</definedName>
    <definedName name="TaxadeQuilometragem" localSheetId="16">#REF!</definedName>
    <definedName name="TaxadeQuilometragem" localSheetId="3">#REF!</definedName>
    <definedName name="TaxadeQuilometragem" localSheetId="14">#REF!</definedName>
    <definedName name="TaxadeQuilometragem" localSheetId="4">#REF!</definedName>
    <definedName name="TaxadeQuilometragem" localSheetId="2">#REF!</definedName>
    <definedName name="TaxadeQuilometragem" localSheetId="1">#REF!</definedName>
    <definedName name="TaxadeQuilometragem">#REF!</definedName>
    <definedName name="tb100cm" localSheetId="3">#REF!</definedName>
    <definedName name="tb100cm" localSheetId="4">#REF!</definedName>
    <definedName name="tb100cm" localSheetId="2">#REF!</definedName>
    <definedName name="tb100cm" localSheetId="1">#REF!</definedName>
    <definedName name="tb100cm">#REF!</definedName>
    <definedName name="tb60cm" localSheetId="3">#REF!</definedName>
    <definedName name="tb60cm" localSheetId="4">#REF!</definedName>
    <definedName name="tb60cm" localSheetId="2">#REF!</definedName>
    <definedName name="tb60cm" localSheetId="1">#REF!</definedName>
    <definedName name="tb60cm">#REF!</definedName>
    <definedName name="tb80cm" localSheetId="3">#REF!</definedName>
    <definedName name="tb80cm" localSheetId="4">#REF!</definedName>
    <definedName name="tb80cm" localSheetId="2">#REF!</definedName>
    <definedName name="tb80cm" localSheetId="1">#REF!</definedName>
    <definedName name="tb80cm">#REF!</definedName>
    <definedName name="tbv" localSheetId="3">#REF!</definedName>
    <definedName name="tbv" localSheetId="4">#REF!</definedName>
    <definedName name="tbv" localSheetId="2">#REF!</definedName>
    <definedName name="tbv" localSheetId="1">#REF!</definedName>
    <definedName name="tbv">#REF!</definedName>
    <definedName name="telha">NA()</definedName>
    <definedName name="TID" localSheetId="3">#REF!</definedName>
    <definedName name="TID" localSheetId="4">#REF!</definedName>
    <definedName name="TID" localSheetId="2">#REF!</definedName>
    <definedName name="TID" localSheetId="1">#REF!</definedName>
    <definedName name="TID">#REF!</definedName>
    <definedName name="_xlnm.Print_Titles" localSheetId="5">'COMPOSIÇÃO DE PREÇO UNITÁRIO'!$1:$10</definedName>
    <definedName name="_xlnm.Print_Titles" localSheetId="3">'COMPOSIÇÃO DO PROJ. EXECUTIVO'!$1:$10</definedName>
    <definedName name="_xlnm.Print_Titles" localSheetId="13">CRONOGRAMA!$1:$10</definedName>
    <definedName name="_xlnm.Print_Titles" localSheetId="18">'CURVA A B C'!$1:$10</definedName>
    <definedName name="_xlnm.Print_Titles" localSheetId="7">'MEMÓRIA DE CÁLCULO'!$1:$23</definedName>
    <definedName name="_xlnm.Print_Titles" localSheetId="10">'Memória de Cálculo - trecho 1'!$1:$22</definedName>
    <definedName name="_xlnm.Print_Titles" localSheetId="9">'Orçamento - trecho 1'!$1:$10</definedName>
    <definedName name="_xlnm.Print_Titles" localSheetId="6">'ORÇAMENTO GERAL'!$1:$10</definedName>
    <definedName name="_xlnm.Print_Titles" localSheetId="12">'PLANILHA SINTÉTICA'!$1:$8</definedName>
    <definedName name="_xlnm.Print_Titles" localSheetId="14">'QUADRO DE DESEMBOLSO'!$1:$10</definedName>
    <definedName name="_xlnm.Print_Titles" localSheetId="4">RESUMO!$1:$8</definedName>
    <definedName name="_xlnm.Print_Titles" localSheetId="2">'RESUMO - META 01'!$1:$8</definedName>
    <definedName name="_xlnm.Print_Titles" localSheetId="1">'RESUMO GERAL'!$1:$8</definedName>
    <definedName name="tjc" localSheetId="3">#REF!</definedName>
    <definedName name="tjc" localSheetId="4">#REF!</definedName>
    <definedName name="tjc" localSheetId="2">#REF!</definedName>
    <definedName name="tjc" localSheetId="1">#REF!</definedName>
    <definedName name="tjc">#REF!</definedName>
    <definedName name="tjf" localSheetId="3">#REF!</definedName>
    <definedName name="tjf" localSheetId="4">#REF!</definedName>
    <definedName name="tjf" localSheetId="2">#REF!</definedName>
    <definedName name="tjf" localSheetId="1">#REF!</definedName>
    <definedName name="tjf">#REF!</definedName>
    <definedName name="tlc" localSheetId="3">#REF!</definedName>
    <definedName name="tlc" localSheetId="4">#REF!</definedName>
    <definedName name="tlc" localSheetId="2">#REF!</definedName>
    <definedName name="tlc" localSheetId="1">#REF!</definedName>
    <definedName name="tlc">#REF!</definedName>
    <definedName name="tlf" localSheetId="3">#REF!</definedName>
    <definedName name="tlf" localSheetId="4">#REF!</definedName>
    <definedName name="tlf" localSheetId="2">#REF!</definedName>
    <definedName name="tlf" localSheetId="1">#REF!</definedName>
    <definedName name="tlf">#REF!</definedName>
    <definedName name="tnp1\2" localSheetId="3">#REF!</definedName>
    <definedName name="tnp1\2" localSheetId="4">#REF!</definedName>
    <definedName name="tnp1\2" localSheetId="2">#REF!</definedName>
    <definedName name="tnp1\2" localSheetId="1">#REF!</definedName>
    <definedName name="tnp1\2">#REF!</definedName>
    <definedName name="to" localSheetId="3">#REF!</definedName>
    <definedName name="to" localSheetId="4">#REF!</definedName>
    <definedName name="to" localSheetId="2">#REF!</definedName>
    <definedName name="to" localSheetId="1">#REF!</definedName>
    <definedName name="to">#REF!</definedName>
    <definedName name="top" localSheetId="3">#REF!</definedName>
    <definedName name="top" localSheetId="4">#REF!</definedName>
    <definedName name="top" localSheetId="2">#REF!</definedName>
    <definedName name="top" localSheetId="1">#REF!</definedName>
    <definedName name="top">#REF!</definedName>
    <definedName name="TOT" localSheetId="3">#REF!</definedName>
    <definedName name="TOT" localSheetId="4">#REF!</definedName>
    <definedName name="TOT" localSheetId="2">#REF!</definedName>
    <definedName name="TOT" localSheetId="1">#REF!</definedName>
    <definedName name="TOT">#REF!</definedName>
    <definedName name="TOT.P" localSheetId="3">#REF!</definedName>
    <definedName name="TOT.P" localSheetId="4">#REF!</definedName>
    <definedName name="TOT.P" localSheetId="2">#REF!</definedName>
    <definedName name="TOT.P" localSheetId="1">#REF!</definedName>
    <definedName name="TOT.P">#REF!</definedName>
    <definedName name="TOT1.P" localSheetId="3">#REF!</definedName>
    <definedName name="TOT1.P" localSheetId="4">#REF!</definedName>
    <definedName name="TOT1.P" localSheetId="2">#REF!</definedName>
    <definedName name="TOT1.P" localSheetId="1">#REF!</definedName>
    <definedName name="TOT1.P">#REF!</definedName>
    <definedName name="TOTAL" localSheetId="3">#REF!</definedName>
    <definedName name="TOTAL" localSheetId="4">#REF!</definedName>
    <definedName name="TOTAL" localSheetId="2">#REF!</definedName>
    <definedName name="TOTAL" localSheetId="1">#REF!</definedName>
    <definedName name="TOTAL">#REF!</definedName>
    <definedName name="TPI" localSheetId="3">#REF!</definedName>
    <definedName name="TPI" localSheetId="4">#REF!</definedName>
    <definedName name="TPI" localSheetId="2">#REF!</definedName>
    <definedName name="TPI" localSheetId="1">#REF!</definedName>
    <definedName name="TPI">#REF!</definedName>
    <definedName name="tpl1\2" localSheetId="3">#REF!</definedName>
    <definedName name="tpl1\2" localSheetId="4">#REF!</definedName>
    <definedName name="tpl1\2" localSheetId="2">#REF!</definedName>
    <definedName name="tpl1\2" localSheetId="1">#REF!</definedName>
    <definedName name="tpl1\2">#REF!</definedName>
    <definedName name="tpmfs" localSheetId="3">#REF!</definedName>
    <definedName name="tpmfs" localSheetId="4">#REF!</definedName>
    <definedName name="tpmfs" localSheetId="2">#REF!</definedName>
    <definedName name="tpmfs" localSheetId="1">#REF!</definedName>
    <definedName name="tpmfs">#REF!</definedName>
    <definedName name="TPP" localSheetId="3">#REF!</definedName>
    <definedName name="TPP" localSheetId="4">#REF!</definedName>
    <definedName name="TPP" localSheetId="2">#REF!</definedName>
    <definedName name="TPP" localSheetId="1">#REF!</definedName>
    <definedName name="TPP">#REF!</definedName>
    <definedName name="trb" localSheetId="3">#REF!</definedName>
    <definedName name="trb" localSheetId="4">#REF!</definedName>
    <definedName name="trb" localSheetId="2">#REF!</definedName>
    <definedName name="trb" localSheetId="1">#REF!</definedName>
    <definedName name="trb">#REF!</definedName>
    <definedName name="TRTD6I" localSheetId="3">#REF!</definedName>
    <definedName name="TRTD6I" localSheetId="4">#REF!</definedName>
    <definedName name="TRTD6I" localSheetId="2">#REF!</definedName>
    <definedName name="TRTD6I" localSheetId="1">#REF!</definedName>
    <definedName name="TRTD6I">#REF!</definedName>
    <definedName name="TRTD6P" localSheetId="3">#REF!</definedName>
    <definedName name="TRTD6P" localSheetId="4">#REF!</definedName>
    <definedName name="TRTD6P" localSheetId="2">#REF!</definedName>
    <definedName name="TRTD6P" localSheetId="1">#REF!</definedName>
    <definedName name="TRTD6P">#REF!</definedName>
    <definedName name="TRTD8I" localSheetId="3">#REF!</definedName>
    <definedName name="TRTD8I" localSheetId="4">#REF!</definedName>
    <definedName name="TRTD8I" localSheetId="2">#REF!</definedName>
    <definedName name="TRTD8I" localSheetId="1">#REF!</definedName>
    <definedName name="TRTD8I">#REF!</definedName>
    <definedName name="TRTD8P" localSheetId="3">#REF!</definedName>
    <definedName name="TRTD8P" localSheetId="4">#REF!</definedName>
    <definedName name="TRTD8P" localSheetId="2">#REF!</definedName>
    <definedName name="TRTD8P" localSheetId="1">#REF!</definedName>
    <definedName name="TRTD8P">#REF!</definedName>
    <definedName name="TRTPI" localSheetId="3">#REF!</definedName>
    <definedName name="TRTPI" localSheetId="4">#REF!</definedName>
    <definedName name="TRTPI" localSheetId="2">#REF!</definedName>
    <definedName name="TRTPI" localSheetId="1">#REF!</definedName>
    <definedName name="TRTPI">#REF!</definedName>
    <definedName name="TRTPP" localSheetId="3">#REF!</definedName>
    <definedName name="TRTPP" localSheetId="4">#REF!</definedName>
    <definedName name="TRTPP" localSheetId="2">#REF!</definedName>
    <definedName name="TRTPP" localSheetId="1">#REF!</definedName>
    <definedName name="TRTPP">#REF!</definedName>
    <definedName name="TT.1" localSheetId="3">#REF!</definedName>
    <definedName name="TT.1" localSheetId="4">#REF!</definedName>
    <definedName name="TT.1" localSheetId="2">#REF!</definedName>
    <definedName name="TT.1" localSheetId="1">#REF!</definedName>
    <definedName name="TT.1">#REF!</definedName>
    <definedName name="TT.10" localSheetId="3">#REF!</definedName>
    <definedName name="TT.10" localSheetId="4">#REF!</definedName>
    <definedName name="TT.10" localSheetId="2">#REF!</definedName>
    <definedName name="TT.10" localSheetId="1">#REF!</definedName>
    <definedName name="TT.10">#REF!</definedName>
    <definedName name="TT.11" localSheetId="3">#REF!</definedName>
    <definedName name="TT.11" localSheetId="4">#REF!</definedName>
    <definedName name="TT.11" localSheetId="2">#REF!</definedName>
    <definedName name="TT.11" localSheetId="1">#REF!</definedName>
    <definedName name="TT.11">#REF!</definedName>
    <definedName name="TT.12" localSheetId="3">#REF!</definedName>
    <definedName name="TT.12" localSheetId="4">#REF!</definedName>
    <definedName name="TT.12" localSheetId="2">#REF!</definedName>
    <definedName name="TT.12" localSheetId="1">#REF!</definedName>
    <definedName name="TT.12">#REF!</definedName>
    <definedName name="TT.13" localSheetId="3">#REF!</definedName>
    <definedName name="TT.13" localSheetId="4">#REF!</definedName>
    <definedName name="TT.13" localSheetId="2">#REF!</definedName>
    <definedName name="TT.13" localSheetId="1">#REF!</definedName>
    <definedName name="TT.13">#REF!</definedName>
    <definedName name="TT.14" localSheetId="3">#REF!</definedName>
    <definedName name="TT.14" localSheetId="4">#REF!</definedName>
    <definedName name="TT.14" localSheetId="2">#REF!</definedName>
    <definedName name="TT.14" localSheetId="1">#REF!</definedName>
    <definedName name="TT.14">#REF!</definedName>
    <definedName name="TT.15" localSheetId="3">#REF!</definedName>
    <definedName name="TT.15" localSheetId="4">#REF!</definedName>
    <definedName name="TT.15" localSheetId="2">#REF!</definedName>
    <definedName name="TT.15" localSheetId="1">#REF!</definedName>
    <definedName name="TT.15">#REF!</definedName>
    <definedName name="TT.2" localSheetId="3">#REF!</definedName>
    <definedName name="TT.2" localSheetId="4">#REF!</definedName>
    <definedName name="TT.2" localSheetId="2">#REF!</definedName>
    <definedName name="TT.2" localSheetId="1">#REF!</definedName>
    <definedName name="TT.2">#REF!</definedName>
    <definedName name="TT.3" localSheetId="3">#REF!</definedName>
    <definedName name="TT.3" localSheetId="4">#REF!</definedName>
    <definedName name="TT.3" localSheetId="2">#REF!</definedName>
    <definedName name="TT.3" localSheetId="1">#REF!</definedName>
    <definedName name="TT.3">#REF!</definedName>
    <definedName name="TT.4" localSheetId="3">#REF!</definedName>
    <definedName name="TT.4" localSheetId="4">#REF!</definedName>
    <definedName name="TT.4" localSheetId="2">#REF!</definedName>
    <definedName name="TT.4" localSheetId="1">#REF!</definedName>
    <definedName name="TT.4">#REF!</definedName>
    <definedName name="TT.5" localSheetId="3">#REF!</definedName>
    <definedName name="TT.5" localSheetId="4">#REF!</definedName>
    <definedName name="TT.5" localSheetId="2">#REF!</definedName>
    <definedName name="TT.5" localSheetId="1">#REF!</definedName>
    <definedName name="TT.5">#REF!</definedName>
    <definedName name="TT.6" localSheetId="3">#REF!</definedName>
    <definedName name="TT.6" localSheetId="4">#REF!</definedName>
    <definedName name="TT.6" localSheetId="2">#REF!</definedName>
    <definedName name="TT.6" localSheetId="1">#REF!</definedName>
    <definedName name="TT.6">#REF!</definedName>
    <definedName name="TT.7" localSheetId="3">#REF!</definedName>
    <definedName name="TT.7" localSheetId="4">#REF!</definedName>
    <definedName name="TT.7" localSheetId="2">#REF!</definedName>
    <definedName name="TT.7" localSheetId="1">#REF!</definedName>
    <definedName name="TT.7">#REF!</definedName>
    <definedName name="TT.8" localSheetId="3">#REF!</definedName>
    <definedName name="TT.8" localSheetId="4">#REF!</definedName>
    <definedName name="TT.8" localSheetId="2">#REF!</definedName>
    <definedName name="TT.8" localSheetId="1">#REF!</definedName>
    <definedName name="TT.8">#REF!</definedName>
    <definedName name="TT.9" localSheetId="3">#REF!</definedName>
    <definedName name="TT.9" localSheetId="4">#REF!</definedName>
    <definedName name="TT.9" localSheetId="2">#REF!</definedName>
    <definedName name="TT.9" localSheetId="1">#REF!</definedName>
    <definedName name="TT.9">#REF!</definedName>
    <definedName name="ttc" localSheetId="3">#REF!</definedName>
    <definedName name="ttc" localSheetId="4">#REF!</definedName>
    <definedName name="ttc" localSheetId="2">#REF!</definedName>
    <definedName name="ttc" localSheetId="1">#REF!</definedName>
    <definedName name="ttc">#REF!</definedName>
    <definedName name="tte" localSheetId="3">#REF!</definedName>
    <definedName name="tte" localSheetId="4">#REF!</definedName>
    <definedName name="tte" localSheetId="2">#REF!</definedName>
    <definedName name="tte" localSheetId="1">#REF!</definedName>
    <definedName name="tte">#REF!</definedName>
    <definedName name="Tuboscon" localSheetId="3">#REF!</definedName>
    <definedName name="Tuboscon" localSheetId="4">#REF!</definedName>
    <definedName name="Tuboscon" localSheetId="2">#REF!</definedName>
    <definedName name="Tuboscon" localSheetId="1">#REF!</definedName>
    <definedName name="Tuboscon">#REF!</definedName>
    <definedName name="tus" localSheetId="3">#REF!</definedName>
    <definedName name="tus" localSheetId="4">#REF!</definedName>
    <definedName name="tus" localSheetId="2">#REF!</definedName>
    <definedName name="tus" localSheetId="1">#REF!</definedName>
    <definedName name="tus">#REF!</definedName>
    <definedName name="USS" localSheetId="3">#REF!</definedName>
    <definedName name="USS" localSheetId="4">#REF!</definedName>
    <definedName name="USS" localSheetId="2">#REF!</definedName>
    <definedName name="USS" localSheetId="1">#REF!</definedName>
    <definedName name="USS">#REF!</definedName>
    <definedName name="V" localSheetId="3">#REF!</definedName>
    <definedName name="V" localSheetId="4">#REF!</definedName>
    <definedName name="V" localSheetId="2">#REF!</definedName>
    <definedName name="V" localSheetId="1">#REF!</definedName>
    <definedName name="V">#REF!</definedName>
    <definedName name="vbn" localSheetId="3">#REF!</definedName>
    <definedName name="vbn" localSheetId="4">#REF!</definedName>
    <definedName name="vbn" localSheetId="2">#REF!</definedName>
    <definedName name="vbn" localSheetId="1">#REF!</definedName>
    <definedName name="vbn">#REF!</definedName>
    <definedName name="vcx" localSheetId="3">#REF!</definedName>
    <definedName name="vcx" localSheetId="4">#REF!</definedName>
    <definedName name="vcx" localSheetId="2">#REF!</definedName>
    <definedName name="vcx" localSheetId="1">#REF!</definedName>
    <definedName name="vcx">#REF!</definedName>
    <definedName name="VII" localSheetId="3">#REF!</definedName>
    <definedName name="VII" localSheetId="4">#REF!</definedName>
    <definedName name="VII" localSheetId="2">#REF!</definedName>
    <definedName name="VII" localSheetId="1">#REF!</definedName>
    <definedName name="VII">#REF!</definedName>
    <definedName name="VIP" localSheetId="3">#REF!</definedName>
    <definedName name="VIP" localSheetId="4">#REF!</definedName>
    <definedName name="VIP" localSheetId="2">#REF!</definedName>
    <definedName name="VIP" localSheetId="1">#REF!</definedName>
    <definedName name="VIP">#REF!</definedName>
    <definedName name="VLR" localSheetId="3">#REF!</definedName>
    <definedName name="VLR" localSheetId="4">#REF!</definedName>
    <definedName name="VLR" localSheetId="2">#REF!</definedName>
    <definedName name="VLR" localSheetId="1">#REF!</definedName>
    <definedName name="VLR">#REF!</definedName>
    <definedName name="vsb" localSheetId="3">#REF!</definedName>
    <definedName name="vsb" localSheetId="4">#REF!</definedName>
    <definedName name="vsb" localSheetId="2">#REF!</definedName>
    <definedName name="vsb" localSheetId="1">#REF!</definedName>
    <definedName name="vsb">#REF!</definedName>
    <definedName name="vzx" localSheetId="3">#REF!</definedName>
    <definedName name="vzx" localSheetId="4">#REF!</definedName>
    <definedName name="vzx" localSheetId="2">#REF!</definedName>
    <definedName name="vzx" localSheetId="1">#REF!</definedName>
    <definedName name="vzx">#REF!</definedName>
    <definedName name="X" localSheetId="3">#REF!</definedName>
    <definedName name="X" localSheetId="4">#REF!</definedName>
    <definedName name="X" localSheetId="2">#REF!</definedName>
    <definedName name="X" localSheetId="1">#REF!</definedName>
    <definedName name="X">#REF!</definedName>
    <definedName name="XC" localSheetId="3">#REF!</definedName>
    <definedName name="XC" localSheetId="4">#REF!</definedName>
    <definedName name="XC" localSheetId="2">#REF!</definedName>
    <definedName name="XC" localSheetId="1">#REF!</definedName>
    <definedName name="XC">#REF!</definedName>
    <definedName name="XCVZ" localSheetId="3">#REF!</definedName>
    <definedName name="XCVZ" localSheetId="4">#REF!</definedName>
    <definedName name="XCVZ" localSheetId="2">#REF!</definedName>
    <definedName name="XCVZ" localSheetId="1">#REF!</definedName>
    <definedName name="XCVZ">#REF!</definedName>
    <definedName name="XXX" localSheetId="3">#REF!</definedName>
    <definedName name="XXX" localSheetId="4">#REF!</definedName>
    <definedName name="XXX" localSheetId="2">#REF!</definedName>
    <definedName name="XXX" localSheetId="1">#REF!</definedName>
    <definedName name="XXX">#REF!</definedName>
    <definedName name="XXXX" localSheetId="3">#REF!</definedName>
    <definedName name="XXXX" localSheetId="4">#REF!</definedName>
    <definedName name="XXXX" localSheetId="2">#REF!</definedName>
    <definedName name="XXXX" localSheetId="1">#REF!</definedName>
    <definedName name="XXXX">#REF!</definedName>
    <definedName name="xxxxx" localSheetId="3">#REF!</definedName>
    <definedName name="xxxxx" localSheetId="4">#REF!</definedName>
    <definedName name="xxxxx" localSheetId="2">#REF!</definedName>
    <definedName name="xxxxx" localSheetId="1">#REF!</definedName>
    <definedName name="xxxxx">#REF!</definedName>
    <definedName name="zx" localSheetId="3">#REF!</definedName>
    <definedName name="zx" localSheetId="4">#REF!</definedName>
    <definedName name="zx" localSheetId="2">#REF!</definedName>
    <definedName name="zx" localSheetId="1">#REF!</definedName>
    <definedName name="zx">#REF!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 i="19" l="1"/>
  <c r="B3" i="21" s="1"/>
  <c r="B3" i="6" s="1"/>
  <c r="B3" i="8" s="1"/>
  <c r="B4" i="16" s="1"/>
  <c r="B4" i="19"/>
  <c r="B4" i="21" s="1"/>
  <c r="B4" i="6" s="1"/>
  <c r="B4" i="8" s="1"/>
  <c r="B5" i="16" s="1"/>
  <c r="B5" i="19"/>
  <c r="B5" i="21" s="1"/>
  <c r="B5" i="6" s="1"/>
  <c r="B5" i="8" s="1"/>
  <c r="B6" i="16" s="1"/>
  <c r="B2" i="19"/>
  <c r="B2" i="21" s="1"/>
  <c r="B2" i="6" s="1"/>
  <c r="B2" i="8" s="1"/>
  <c r="B3" i="16" s="1"/>
  <c r="A12" i="8"/>
  <c r="A68" i="20"/>
  <c r="A48" i="21" s="1"/>
  <c r="A59" i="6" s="1"/>
  <c r="A36" i="8" s="1"/>
  <c r="R15" i="21"/>
  <c r="M72" i="5"/>
  <c r="M73" i="5" s="1"/>
  <c r="V36" i="20"/>
  <c r="T34" i="20"/>
  <c r="P33" i="20"/>
  <c r="X51" i="20"/>
  <c r="AB51" i="20" s="1"/>
  <c r="F39" i="19" s="1"/>
  <c r="AB50" i="20"/>
  <c r="F38" i="19" s="1"/>
  <c r="B2" i="20" l="1"/>
  <c r="B5" i="20"/>
  <c r="B4" i="20"/>
  <c r="B3" i="20"/>
  <c r="F45" i="20"/>
  <c r="H45" i="20"/>
  <c r="L45" i="20"/>
  <c r="F43" i="20"/>
  <c r="H43" i="20"/>
  <c r="L43" i="20"/>
  <c r="R44" i="20"/>
  <c r="V44" i="20"/>
  <c r="R22" i="21"/>
  <c r="R25" i="21" s="1"/>
  <c r="R11" i="21"/>
  <c r="T24" i="21" s="1"/>
  <c r="R12" i="21"/>
  <c r="R23" i="21"/>
  <c r="Z23" i="21"/>
  <c r="R24" i="21"/>
  <c r="Z24" i="21" s="1"/>
  <c r="F35" i="20"/>
  <c r="H35" i="20"/>
  <c r="AB33" i="20"/>
  <c r="P38" i="20" s="1"/>
  <c r="R34" i="20"/>
  <c r="N65" i="5"/>
  <c r="N66" i="5"/>
  <c r="N67" i="5" s="1"/>
  <c r="N62" i="5" s="1"/>
  <c r="AB28" i="20"/>
  <c r="F19" i="19" s="1"/>
  <c r="F19" i="3" s="1"/>
  <c r="N72" i="5"/>
  <c r="N73" i="5"/>
  <c r="M74" i="5"/>
  <c r="N74" i="5" s="1"/>
  <c r="N77" i="5"/>
  <c r="N78" i="5"/>
  <c r="N79" i="5"/>
  <c r="N80" i="5"/>
  <c r="N81" i="5"/>
  <c r="N82" i="5"/>
  <c r="N83" i="5"/>
  <c r="N84" i="5"/>
  <c r="N85" i="5"/>
  <c r="N86" i="5"/>
  <c r="N87" i="5"/>
  <c r="N88" i="5"/>
  <c r="AB29" i="20"/>
  <c r="F20" i="19" s="1"/>
  <c r="F20" i="3" s="1"/>
  <c r="N94" i="5"/>
  <c r="I95" i="5"/>
  <c r="I96" i="5" s="1"/>
  <c r="K95" i="5"/>
  <c r="M95" i="5"/>
  <c r="M96" i="5"/>
  <c r="M97" i="5" s="1"/>
  <c r="M98" i="5" s="1"/>
  <c r="K97" i="5"/>
  <c r="K98" i="5"/>
  <c r="AB30" i="20"/>
  <c r="F21" i="19" s="1"/>
  <c r="F21" i="3" s="1"/>
  <c r="N167" i="5"/>
  <c r="N168" i="5" s="1"/>
  <c r="N170" i="5"/>
  <c r="N171" i="5" s="1"/>
  <c r="J57" i="20"/>
  <c r="N52" i="5"/>
  <c r="N53" i="5"/>
  <c r="N56" i="5"/>
  <c r="N57" i="5"/>
  <c r="N58" i="5"/>
  <c r="N59" i="5"/>
  <c r="AB27" i="20"/>
  <c r="F18" i="19" s="1"/>
  <c r="F18" i="3" s="1"/>
  <c r="L8" i="19"/>
  <c r="I23" i="19"/>
  <c r="I34" i="19"/>
  <c r="K15" i="10"/>
  <c r="G12" i="10"/>
  <c r="G15" i="10" s="1"/>
  <c r="E15" i="10"/>
  <c r="A9" i="6"/>
  <c r="B15" i="6"/>
  <c r="B12" i="6"/>
  <c r="B11" i="6"/>
  <c r="B10" i="6"/>
  <c r="H11" i="26"/>
  <c r="H12" i="26" s="1"/>
  <c r="O33" i="27"/>
  <c r="O34" i="27" s="1"/>
  <c r="O38" i="27" s="1"/>
  <c r="O26" i="27"/>
  <c r="O27" i="27"/>
  <c r="O28" i="27"/>
  <c r="O15" i="27"/>
  <c r="O21" i="27" s="1"/>
  <c r="O17" i="27"/>
  <c r="O18" i="27"/>
  <c r="M19" i="27"/>
  <c r="O19" i="27"/>
  <c r="M20" i="27"/>
  <c r="O20" i="27"/>
  <c r="L8" i="25"/>
  <c r="L8" i="3"/>
  <c r="O94" i="5"/>
  <c r="P39" i="27"/>
  <c r="P21" i="27"/>
  <c r="A47" i="16"/>
  <c r="J45" i="9" s="1"/>
  <c r="B7" i="16"/>
  <c r="B8" i="16"/>
  <c r="A8" i="16"/>
  <c r="A4" i="16"/>
  <c r="A5" i="16"/>
  <c r="A6" i="16"/>
  <c r="A7" i="16"/>
  <c r="A3" i="16"/>
  <c r="B2" i="10"/>
  <c r="B3" i="10"/>
  <c r="B4" i="10"/>
  <c r="B5" i="10"/>
  <c r="B6" i="10"/>
  <c r="B7" i="10"/>
  <c r="A3" i="10"/>
  <c r="A4" i="10"/>
  <c r="A5" i="10"/>
  <c r="A6" i="10"/>
  <c r="A7" i="10"/>
  <c r="A2" i="10"/>
  <c r="B6" i="8"/>
  <c r="B7" i="8"/>
  <c r="A3" i="8"/>
  <c r="A4" i="8"/>
  <c r="A5" i="8"/>
  <c r="A6" i="8"/>
  <c r="A7" i="8"/>
  <c r="A2" i="8"/>
  <c r="B7" i="6"/>
  <c r="A7" i="6"/>
  <c r="B6" i="6"/>
  <c r="A6" i="6"/>
  <c r="A5" i="6"/>
  <c r="A4" i="6"/>
  <c r="A3" i="6"/>
  <c r="A2" i="6"/>
  <c r="B6" i="21"/>
  <c r="B7" i="21"/>
  <c r="A3" i="21"/>
  <c r="A4" i="21"/>
  <c r="A5" i="21"/>
  <c r="A6" i="21"/>
  <c r="A7" i="21"/>
  <c r="A2" i="21"/>
  <c r="B6" i="20"/>
  <c r="B7" i="20"/>
  <c r="A3" i="20"/>
  <c r="A4" i="20"/>
  <c r="A5" i="20"/>
  <c r="A6" i="20"/>
  <c r="A7" i="20"/>
  <c r="A2" i="20"/>
  <c r="B6" i="19"/>
  <c r="B7" i="19"/>
  <c r="A3" i="19"/>
  <c r="A4" i="19"/>
  <c r="A5" i="19"/>
  <c r="A6" i="19"/>
  <c r="A7" i="19"/>
  <c r="B2" i="3"/>
  <c r="B3" i="3"/>
  <c r="B4" i="3"/>
  <c r="B5" i="3"/>
  <c r="B6" i="3"/>
  <c r="B7" i="3"/>
  <c r="A3" i="3"/>
  <c r="A4" i="3"/>
  <c r="A5" i="3"/>
  <c r="A6" i="3"/>
  <c r="A7" i="3"/>
  <c r="A2" i="3"/>
  <c r="A181" i="5"/>
  <c r="B6" i="5"/>
  <c r="B7" i="5"/>
  <c r="A3" i="5"/>
  <c r="A4" i="5"/>
  <c r="A5" i="5"/>
  <c r="A6" i="5"/>
  <c r="A7" i="5"/>
  <c r="A2" i="5"/>
  <c r="C11" i="5"/>
  <c r="N14" i="5"/>
  <c r="N15" i="5"/>
  <c r="N16" i="5"/>
  <c r="N19" i="5"/>
  <c r="N21" i="5" s="1"/>
  <c r="N20" i="5"/>
  <c r="N23" i="5"/>
  <c r="N24" i="5" s="1"/>
  <c r="A34" i="5"/>
  <c r="N39" i="5"/>
  <c r="N40" i="5"/>
  <c r="N42" i="5"/>
  <c r="N43" i="5" s="1"/>
  <c r="N44" i="5" s="1"/>
  <c r="B2" i="26"/>
  <c r="B3" i="26"/>
  <c r="B4" i="26"/>
  <c r="B5" i="26"/>
  <c r="B6" i="26"/>
  <c r="B7" i="26"/>
  <c r="A3" i="26"/>
  <c r="A4" i="26"/>
  <c r="A5" i="26"/>
  <c r="A6" i="26"/>
  <c r="A7" i="26"/>
  <c r="A2" i="26"/>
  <c r="A77" i="27"/>
  <c r="B2" i="27"/>
  <c r="B3" i="27"/>
  <c r="B4" i="27"/>
  <c r="B5" i="27"/>
  <c r="B6" i="27"/>
  <c r="B7" i="27"/>
  <c r="A3" i="27"/>
  <c r="A4" i="27"/>
  <c r="A5" i="27"/>
  <c r="A6" i="27"/>
  <c r="A7" i="27"/>
  <c r="A2" i="27"/>
  <c r="B3" i="25"/>
  <c r="B4" i="25"/>
  <c r="B5" i="25"/>
  <c r="B6" i="25"/>
  <c r="B7" i="25"/>
  <c r="B2" i="25"/>
  <c r="A3" i="25"/>
  <c r="A4" i="25"/>
  <c r="A5" i="25"/>
  <c r="A6" i="25"/>
  <c r="A7" i="25"/>
  <c r="A2" i="25"/>
  <c r="C11" i="27"/>
  <c r="A58" i="26"/>
  <c r="A66" i="25"/>
  <c r="F38" i="3"/>
  <c r="F39" i="3"/>
  <c r="N17" i="5"/>
  <c r="N26" i="5" s="1"/>
  <c r="A47" i="21"/>
  <c r="A91" i="20"/>
  <c r="A67" i="20"/>
  <c r="AB54" i="20"/>
  <c r="X49" i="20"/>
  <c r="AB49" i="20" s="1"/>
  <c r="F37" i="19" s="1"/>
  <c r="AB48" i="20"/>
  <c r="F36" i="19" s="1"/>
  <c r="F36" i="3" s="1"/>
  <c r="J36" i="3" s="1"/>
  <c r="J35" i="3" s="1"/>
  <c r="I36" i="3"/>
  <c r="R36" i="20"/>
  <c r="AB24" i="20"/>
  <c r="A70" i="19"/>
  <c r="I39" i="19"/>
  <c r="A67" i="17"/>
  <c r="A46" i="16" s="1"/>
  <c r="L8" i="17"/>
  <c r="AD11" i="2"/>
  <c r="E12" i="2"/>
  <c r="Q11" i="2" s="1"/>
  <c r="AD15" i="2"/>
  <c r="C164" i="5"/>
  <c r="O102" i="5"/>
  <c r="I37" i="3"/>
  <c r="U27" i="5"/>
  <c r="I36" i="19"/>
  <c r="I32" i="3"/>
  <c r="I34" i="3"/>
  <c r="N136" i="5"/>
  <c r="D44" i="16"/>
  <c r="C44" i="16"/>
  <c r="D40" i="16"/>
  <c r="C40" i="16"/>
  <c r="D33" i="16"/>
  <c r="C33" i="16"/>
  <c r="D21" i="16"/>
  <c r="C21" i="16"/>
  <c r="L24" i="8"/>
  <c r="B23" i="8"/>
  <c r="AC53" i="2"/>
  <c r="K56" i="2"/>
  <c r="N143" i="5"/>
  <c r="N158" i="5"/>
  <c r="N159" i="5" s="1"/>
  <c r="N157" i="5"/>
  <c r="N149" i="5"/>
  <c r="N150" i="5" s="1"/>
  <c r="N153" i="5" s="1"/>
  <c r="N155" i="5" s="1"/>
  <c r="N160" i="5" s="1"/>
  <c r="N148" i="5"/>
  <c r="N147" i="5"/>
  <c r="N146" i="5"/>
  <c r="N142" i="5"/>
  <c r="N144" i="5" s="1"/>
  <c r="N137" i="5"/>
  <c r="N138" i="5" s="1"/>
  <c r="N135" i="5"/>
  <c r="N134" i="5"/>
  <c r="N126" i="5"/>
  <c r="N125" i="5"/>
  <c r="N124" i="5"/>
  <c r="N123" i="5"/>
  <c r="N127" i="5" s="1"/>
  <c r="N130" i="5" s="1"/>
  <c r="N132" i="5" s="1"/>
  <c r="N120" i="5"/>
  <c r="N121" i="5"/>
  <c r="N111" i="5"/>
  <c r="N112" i="5"/>
  <c r="N110" i="5"/>
  <c r="N113" i="5" s="1"/>
  <c r="N115" i="5" s="1"/>
  <c r="N117" i="5" s="1"/>
  <c r="H26" i="13"/>
  <c r="H15" i="13"/>
  <c r="H25" i="13"/>
  <c r="H15" i="14"/>
  <c r="H6" i="14"/>
  <c r="H10" i="14" s="1"/>
  <c r="H24" i="13"/>
  <c r="H24" i="14"/>
  <c r="H31" i="14"/>
  <c r="H23" i="14"/>
  <c r="H14" i="14"/>
  <c r="H13" i="14"/>
  <c r="H18" i="14" s="1"/>
  <c r="H12" i="14"/>
  <c r="H5" i="14"/>
  <c r="H23" i="13"/>
  <c r="H27" i="13" s="1"/>
  <c r="H31" i="13"/>
  <c r="H14" i="13"/>
  <c r="H13" i="13"/>
  <c r="H19" i="13" s="1"/>
  <c r="H12" i="13"/>
  <c r="H18" i="13" s="1"/>
  <c r="H5" i="13"/>
  <c r="H10" i="13"/>
  <c r="H13" i="12"/>
  <c r="H14" i="12"/>
  <c r="H12" i="12"/>
  <c r="H18" i="12" s="1"/>
  <c r="H27" i="12"/>
  <c r="H31" i="12"/>
  <c r="H6" i="12"/>
  <c r="H10" i="12" s="1"/>
  <c r="H5" i="12"/>
  <c r="N107" i="5"/>
  <c r="N106" i="5"/>
  <c r="N108" i="5" s="1"/>
  <c r="Y50" i="2"/>
  <c r="S25" i="4"/>
  <c r="AA25" i="4" s="1"/>
  <c r="S24" i="4"/>
  <c r="AA24" i="4" s="1"/>
  <c r="I31" i="3"/>
  <c r="I27" i="3"/>
  <c r="I25" i="3"/>
  <c r="I28" i="3"/>
  <c r="U25" i="4"/>
  <c r="W25" i="4" s="1"/>
  <c r="AC25" i="4" s="1"/>
  <c r="H27" i="14"/>
  <c r="I30" i="3"/>
  <c r="I33" i="3"/>
  <c r="A28" i="10"/>
  <c r="L13" i="10"/>
  <c r="O8" i="10"/>
  <c r="L22" i="8"/>
  <c r="L20" i="8"/>
  <c r="L18" i="8"/>
  <c r="L16" i="8"/>
  <c r="L14" i="8"/>
  <c r="J44" i="9"/>
  <c r="C39" i="9"/>
  <c r="A38" i="9"/>
  <c r="C38" i="9"/>
  <c r="C37" i="9"/>
  <c r="J36" i="9"/>
  <c r="J34" i="9"/>
  <c r="N32" i="9"/>
  <c r="N31" i="9"/>
  <c r="M31" i="9"/>
  <c r="J28" i="9"/>
  <c r="A27" i="9"/>
  <c r="A28" i="9" s="1"/>
  <c r="W26" i="9"/>
  <c r="C26" i="9"/>
  <c r="O24" i="9"/>
  <c r="O23" i="9"/>
  <c r="O25" i="9"/>
  <c r="N21" i="9"/>
  <c r="J21" i="9"/>
  <c r="A21" i="9"/>
  <c r="C21" i="9" s="1"/>
  <c r="A22" i="9"/>
  <c r="A23" i="9" s="1"/>
  <c r="N20" i="9"/>
  <c r="J20" i="9"/>
  <c r="C20" i="9"/>
  <c r="N19" i="9"/>
  <c r="J19" i="9"/>
  <c r="N18" i="9"/>
  <c r="J18" i="9"/>
  <c r="N17" i="9"/>
  <c r="J17" i="9"/>
  <c r="A14" i="9"/>
  <c r="A16" i="9"/>
  <c r="A17" i="9" s="1"/>
  <c r="C13" i="9"/>
  <c r="C12" i="9"/>
  <c r="C11" i="9"/>
  <c r="C10" i="9"/>
  <c r="C9" i="9"/>
  <c r="C8" i="9"/>
  <c r="A4" i="9"/>
  <c r="C4" i="9"/>
  <c r="C3" i="9"/>
  <c r="B21" i="8"/>
  <c r="B19" i="8"/>
  <c r="B17" i="8"/>
  <c r="B15" i="8"/>
  <c r="B13" i="8"/>
  <c r="A35" i="8"/>
  <c r="O8" i="8"/>
  <c r="C27" i="9"/>
  <c r="A5" i="9"/>
  <c r="A6" i="9" s="1"/>
  <c r="A40" i="9"/>
  <c r="A41" i="9" s="1"/>
  <c r="C14" i="9"/>
  <c r="N9" i="7"/>
  <c r="A54" i="7"/>
  <c r="A58" i="6"/>
  <c r="L8" i="6"/>
  <c r="C91" i="5"/>
  <c r="C69" i="5"/>
  <c r="C62" i="5"/>
  <c r="C49" i="5"/>
  <c r="S23" i="4"/>
  <c r="S26" i="4"/>
  <c r="AA23" i="4"/>
  <c r="U23" i="4"/>
  <c r="W23" i="4"/>
  <c r="AC23" i="4"/>
  <c r="A66" i="2"/>
  <c r="A50" i="4"/>
  <c r="A92" i="2"/>
  <c r="AC50" i="2"/>
  <c r="AC49" i="2"/>
  <c r="M46" i="2"/>
  <c r="G46" i="2"/>
  <c r="S45" i="2"/>
  <c r="W45" i="2"/>
  <c r="M44" i="2"/>
  <c r="G44" i="2"/>
  <c r="W37" i="2"/>
  <c r="G36" i="2"/>
  <c r="W35" i="2"/>
  <c r="S35" i="2"/>
  <c r="AC31" i="2"/>
  <c r="AC30" i="2"/>
  <c r="AC29" i="2"/>
  <c r="AC28" i="2"/>
  <c r="AC25" i="2"/>
  <c r="A69" i="3"/>
  <c r="I24" i="3"/>
  <c r="I26" i="3"/>
  <c r="I23" i="3"/>
  <c r="N12" i="17"/>
  <c r="A40" i="1"/>
  <c r="N10" i="6"/>
  <c r="H12" i="10"/>
  <c r="L12" i="10"/>
  <c r="I44" i="2" l="1"/>
  <c r="AC44" i="2" s="1"/>
  <c r="Q45" i="2" s="1"/>
  <c r="AD10" i="2"/>
  <c r="Q34" i="2"/>
  <c r="AC34" i="2" s="1"/>
  <c r="M45" i="3"/>
  <c r="I36" i="2"/>
  <c r="AC36" i="2" s="1"/>
  <c r="I46" i="2"/>
  <c r="H20" i="13"/>
  <c r="H21" i="13" s="1"/>
  <c r="H32" i="13" s="1"/>
  <c r="C41" i="9"/>
  <c r="A42" i="9"/>
  <c r="N28" i="5"/>
  <c r="N29" i="5" s="1"/>
  <c r="N30" i="5" s="1"/>
  <c r="N31" i="5" s="1"/>
  <c r="N33" i="5" s="1"/>
  <c r="A24" i="9"/>
  <c r="C23" i="9"/>
  <c r="C6" i="9"/>
  <c r="Q20" i="9" s="1"/>
  <c r="A7" i="9"/>
  <c r="C7" i="9" s="1"/>
  <c r="O11" i="27"/>
  <c r="H13" i="19"/>
  <c r="I13" i="19" s="1"/>
  <c r="J13" i="19" s="1"/>
  <c r="J15" i="19" s="1"/>
  <c r="J45" i="19" s="1"/>
  <c r="O39" i="27"/>
  <c r="P13" i="27" s="1"/>
  <c r="A18" i="9"/>
  <c r="C17" i="9"/>
  <c r="C28" i="9"/>
  <c r="A31" i="9"/>
  <c r="N139" i="5"/>
  <c r="N103" i="5" s="1"/>
  <c r="AC46" i="2"/>
  <c r="U24" i="4"/>
  <c r="C5" i="9"/>
  <c r="R20" i="9" s="1"/>
  <c r="I37" i="19"/>
  <c r="J37" i="19" s="1"/>
  <c r="I38" i="19"/>
  <c r="J38" i="19" s="1"/>
  <c r="C40" i="9"/>
  <c r="H19" i="14"/>
  <c r="H20" i="14" s="1"/>
  <c r="H21" i="14" s="1"/>
  <c r="H32" i="14" s="1"/>
  <c r="N34" i="5"/>
  <c r="N11" i="5" s="1"/>
  <c r="I33" i="19"/>
  <c r="I32" i="19"/>
  <c r="C16" i="9"/>
  <c r="H19" i="12"/>
  <c r="H20" i="12" s="1"/>
  <c r="H21" i="12" s="1"/>
  <c r="H32" i="12" s="1"/>
  <c r="I31" i="19"/>
  <c r="C22" i="9"/>
  <c r="I30" i="19"/>
  <c r="AB35" i="20"/>
  <c r="N36" i="20" s="1"/>
  <c r="I28" i="19"/>
  <c r="I27" i="19"/>
  <c r="I26" i="19"/>
  <c r="I25" i="19"/>
  <c r="I24" i="19"/>
  <c r="D45" i="16"/>
  <c r="AB45" i="20"/>
  <c r="F34" i="19" s="1"/>
  <c r="F34" i="3" s="1"/>
  <c r="J34" i="3" s="1"/>
  <c r="C45" i="16"/>
  <c r="AB43" i="20"/>
  <c r="P44" i="20" s="1"/>
  <c r="P57" i="20" s="1"/>
  <c r="AB57" i="20" s="1"/>
  <c r="N37" i="20"/>
  <c r="AB37" i="20" s="1"/>
  <c r="F25" i="19"/>
  <c r="F25" i="3" s="1"/>
  <c r="J25" i="3" s="1"/>
  <c r="P41" i="20"/>
  <c r="AB41" i="20" s="1"/>
  <c r="N164" i="5"/>
  <c r="H43" i="19"/>
  <c r="I43" i="19" s="1"/>
  <c r="H41" i="3"/>
  <c r="I41" i="3" s="1"/>
  <c r="N89" i="5"/>
  <c r="N75" i="5"/>
  <c r="H19" i="19"/>
  <c r="I19" i="19" s="1"/>
  <c r="H19" i="3"/>
  <c r="I19" i="3" s="1"/>
  <c r="J19" i="3" s="1"/>
  <c r="N60" i="5"/>
  <c r="N54" i="5"/>
  <c r="V24" i="21"/>
  <c r="AB24" i="21" s="1"/>
  <c r="T22" i="21"/>
  <c r="V22" i="21" s="1"/>
  <c r="AB22" i="21" s="1"/>
  <c r="T23" i="21"/>
  <c r="V23" i="21" s="1"/>
  <c r="AB23" i="21" s="1"/>
  <c r="J19" i="19"/>
  <c r="O65" i="5" s="1"/>
  <c r="O95" i="5" s="1"/>
  <c r="O165" i="5" s="1"/>
  <c r="O137" i="5" s="1"/>
  <c r="J36" i="19"/>
  <c r="F37" i="3"/>
  <c r="J37" i="3" s="1"/>
  <c r="J39" i="19"/>
  <c r="I97" i="5"/>
  <c r="N96" i="5"/>
  <c r="N95" i="5"/>
  <c r="A180" i="5"/>
  <c r="F23" i="19"/>
  <c r="P34" i="20"/>
  <c r="A76" i="27"/>
  <c r="H33" i="14" l="1"/>
  <c r="H34" i="14"/>
  <c r="H39" i="3"/>
  <c r="I39" i="3" s="1"/>
  <c r="J39" i="3" s="1"/>
  <c r="J38" i="3" s="1"/>
  <c r="J14" i="6" s="1"/>
  <c r="K21" i="8" s="1"/>
  <c r="H41" i="19"/>
  <c r="I41" i="19" s="1"/>
  <c r="J41" i="19" s="1"/>
  <c r="J40" i="19" s="1"/>
  <c r="Q42" i="2"/>
  <c r="AC42" i="2" s="1"/>
  <c r="O43" i="2" s="1"/>
  <c r="AC43" i="2" s="1"/>
  <c r="O38" i="2"/>
  <c r="AC38" i="2" s="1"/>
  <c r="O37" i="2"/>
  <c r="H33" i="12"/>
  <c r="H34" i="12"/>
  <c r="J36" i="12" s="1"/>
  <c r="K36" i="12" s="1"/>
  <c r="L37" i="12" s="1"/>
  <c r="R18" i="9"/>
  <c r="N35" i="5"/>
  <c r="N36" i="5" s="1"/>
  <c r="M46" i="5" s="1"/>
  <c r="P46" i="5" s="1"/>
  <c r="S18" i="9"/>
  <c r="C31" i="9"/>
  <c r="A32" i="9"/>
  <c r="A25" i="9"/>
  <c r="C25" i="9" s="1"/>
  <c r="C24" i="9"/>
  <c r="A43" i="9"/>
  <c r="C43" i="9" s="1"/>
  <c r="C42" i="9"/>
  <c r="N162" i="5"/>
  <c r="H33" i="13"/>
  <c r="H34" i="13"/>
  <c r="A19" i="9"/>
  <c r="C19" i="9" s="1"/>
  <c r="C18" i="9"/>
  <c r="Q35" i="2"/>
  <c r="AC35" i="2" s="1"/>
  <c r="Q39" i="2"/>
  <c r="AC39" i="2" s="1"/>
  <c r="W24" i="4"/>
  <c r="U26" i="4"/>
  <c r="S20" i="9"/>
  <c r="Q25" i="9"/>
  <c r="Q21" i="9"/>
  <c r="R25" i="9"/>
  <c r="R21" i="9"/>
  <c r="Q19" i="9"/>
  <c r="Q18" i="9"/>
  <c r="S19" i="9"/>
  <c r="S21" i="9"/>
  <c r="S25" i="9"/>
  <c r="R19" i="9"/>
  <c r="P16" i="27"/>
  <c r="H12" i="25"/>
  <c r="J12" i="25" s="1"/>
  <c r="J14" i="25" s="1"/>
  <c r="H13" i="3"/>
  <c r="I13" i="3" s="1"/>
  <c r="J13" i="3" s="1"/>
  <c r="J15" i="3" s="1"/>
  <c r="Q56" i="2"/>
  <c r="AC56" i="2" s="1"/>
  <c r="F32" i="19"/>
  <c r="F32" i="3" s="1"/>
  <c r="J32" i="3" s="1"/>
  <c r="F43" i="19"/>
  <c r="F41" i="3" s="1"/>
  <c r="J41" i="3" s="1"/>
  <c r="J40" i="3" s="1"/>
  <c r="J43" i="3" s="1"/>
  <c r="J50" i="3" s="1"/>
  <c r="AE34" i="2" s="1"/>
  <c r="J34" i="19"/>
  <c r="J25" i="19"/>
  <c r="K25" i="3" s="1"/>
  <c r="J32" i="19"/>
  <c r="F27" i="19"/>
  <c r="F30" i="19"/>
  <c r="N42" i="20"/>
  <c r="AB42" i="20" s="1"/>
  <c r="N69" i="5"/>
  <c r="H20" i="3" s="1"/>
  <c r="I20" i="3" s="1"/>
  <c r="J20" i="3" s="1"/>
  <c r="N49" i="5"/>
  <c r="K19" i="3"/>
  <c r="T25" i="21"/>
  <c r="V25" i="21"/>
  <c r="AB25" i="21"/>
  <c r="J35" i="19"/>
  <c r="N97" i="5"/>
  <c r="I98" i="5"/>
  <c r="AB38" i="20"/>
  <c r="F23" i="3"/>
  <c r="J23" i="3" s="1"/>
  <c r="J22" i="3" s="1"/>
  <c r="J23" i="19"/>
  <c r="A33" i="9" l="1"/>
  <c r="C33" i="9" s="1"/>
  <c r="C32" i="9"/>
  <c r="AC24" i="4"/>
  <c r="AC26" i="4" s="1"/>
  <c r="W26" i="4"/>
  <c r="I21" i="8"/>
  <c r="H21" i="8"/>
  <c r="L21" i="8" s="1"/>
  <c r="P14" i="5"/>
  <c r="Q15" i="27"/>
  <c r="J45" i="3"/>
  <c r="J10" i="17"/>
  <c r="K12" i="17" s="1"/>
  <c r="K43" i="3"/>
  <c r="K35" i="3"/>
  <c r="J13" i="6"/>
  <c r="K19" i="8" s="1"/>
  <c r="J43" i="19"/>
  <c r="J42" i="19" s="1"/>
  <c r="F31" i="19"/>
  <c r="F30" i="3"/>
  <c r="J30" i="3" s="1"/>
  <c r="J29" i="3" s="1"/>
  <c r="J30" i="19"/>
  <c r="F27" i="3"/>
  <c r="J27" i="3" s="1"/>
  <c r="J27" i="19"/>
  <c r="K27" i="3" s="1"/>
  <c r="H20" i="19"/>
  <c r="I20" i="19" s="1"/>
  <c r="J20" i="19" s="1"/>
  <c r="K20" i="3" s="1"/>
  <c r="H18" i="19"/>
  <c r="I18" i="19" s="1"/>
  <c r="J18" i="19" s="1"/>
  <c r="H18" i="3"/>
  <c r="I18" i="3" s="1"/>
  <c r="J18" i="3" s="1"/>
  <c r="J17" i="3" s="1"/>
  <c r="Q17" i="27" s="1"/>
  <c r="Z27" i="21"/>
  <c r="P14" i="20" s="1"/>
  <c r="Z34" i="20" s="1"/>
  <c r="AB34" i="20" s="1"/>
  <c r="I99" i="5"/>
  <c r="N98" i="5"/>
  <c r="K23" i="3"/>
  <c r="F28" i="19"/>
  <c r="L19" i="3" l="1"/>
  <c r="M19" i="3"/>
  <c r="P65" i="5" s="1"/>
  <c r="AA28" i="4"/>
  <c r="Q15" i="2" s="1"/>
  <c r="E19" i="8"/>
  <c r="F19" i="8"/>
  <c r="P15" i="20"/>
  <c r="Z36" i="20" s="1"/>
  <c r="AB36" i="20" s="1"/>
  <c r="F26" i="19" s="1"/>
  <c r="X44" i="20"/>
  <c r="AB44" i="20" s="1"/>
  <c r="F33" i="19" s="1"/>
  <c r="F24" i="19"/>
  <c r="K40" i="3"/>
  <c r="J15" i="6"/>
  <c r="K23" i="8" s="1"/>
  <c r="J23" i="8" s="1"/>
  <c r="L23" i="8" s="1"/>
  <c r="F31" i="3"/>
  <c r="J31" i="3" s="1"/>
  <c r="J31" i="19"/>
  <c r="L18" i="3"/>
  <c r="K18" i="3"/>
  <c r="J46" i="3"/>
  <c r="N99" i="5"/>
  <c r="I100" i="5"/>
  <c r="N100" i="5" s="1"/>
  <c r="J28" i="19"/>
  <c r="F28" i="3"/>
  <c r="J28" i="3" s="1"/>
  <c r="Q16" i="2" l="1"/>
  <c r="Y37" i="2"/>
  <c r="Y45" i="2"/>
  <c r="AC45" i="2" s="1"/>
  <c r="L19" i="8"/>
  <c r="J24" i="19"/>
  <c r="K24" i="3" s="1"/>
  <c r="F24" i="3"/>
  <c r="J24" i="3" s="1"/>
  <c r="F26" i="3"/>
  <c r="J26" i="3" s="1"/>
  <c r="J26" i="19"/>
  <c r="K26" i="3" s="1"/>
  <c r="N91" i="5"/>
  <c r="M46" i="3"/>
  <c r="J48" i="3"/>
  <c r="AD14" i="2"/>
  <c r="F33" i="3"/>
  <c r="J33" i="3" s="1"/>
  <c r="J33" i="19"/>
  <c r="J29" i="19" s="1"/>
  <c r="K28" i="3"/>
  <c r="J22" i="19" l="1"/>
  <c r="K22" i="3" s="1"/>
  <c r="H21" i="3"/>
  <c r="I21" i="3" s="1"/>
  <c r="J21" i="3" s="1"/>
  <c r="M21" i="3" s="1"/>
  <c r="P95" i="5" s="1"/>
  <c r="H21" i="19"/>
  <c r="I21" i="19" s="1"/>
  <c r="J21" i="19" s="1"/>
  <c r="J17" i="19" s="1"/>
  <c r="J12" i="6"/>
  <c r="K17" i="8" s="1"/>
  <c r="K29" i="3"/>
  <c r="J11" i="6" l="1"/>
  <c r="K15" i="8" s="1"/>
  <c r="L21" i="3"/>
  <c r="O96" i="5"/>
  <c r="K21" i="3"/>
  <c r="I17" i="8"/>
  <c r="H17" i="8"/>
  <c r="G17" i="8"/>
  <c r="F17" i="8"/>
  <c r="J17" i="8"/>
  <c r="J10" i="6"/>
  <c r="K17" i="3"/>
  <c r="K44" i="3" s="1"/>
  <c r="J47" i="19"/>
  <c r="K13" i="8" l="1"/>
  <c r="J13" i="8" s="1"/>
  <c r="J25" i="8" s="1"/>
  <c r="J17" i="6"/>
  <c r="J32" i="7"/>
  <c r="I19" i="7" s="1"/>
  <c r="L17" i="8"/>
  <c r="J51" i="19"/>
  <c r="L43" i="3"/>
  <c r="J49" i="19"/>
  <c r="I13" i="8"/>
  <c r="E13" i="8"/>
  <c r="G13" i="8"/>
  <c r="H13" i="8"/>
  <c r="E15" i="8"/>
  <c r="G15" i="8"/>
  <c r="I15" i="8"/>
  <c r="F15" i="8"/>
  <c r="H15" i="8"/>
  <c r="M12" i="8"/>
  <c r="F13" i="8" l="1"/>
  <c r="F25" i="8" s="1"/>
  <c r="H25" i="8"/>
  <c r="K51" i="19"/>
  <c r="D15" i="1"/>
  <c r="G25" i="8"/>
  <c r="E25" i="8"/>
  <c r="I25" i="8"/>
  <c r="I26" i="7"/>
  <c r="I24" i="7"/>
  <c r="I23" i="7"/>
  <c r="I14" i="7"/>
  <c r="I22" i="7"/>
  <c r="I13" i="7"/>
  <c r="I27" i="7"/>
  <c r="I16" i="7"/>
  <c r="I21" i="7"/>
  <c r="I17" i="7"/>
  <c r="I18" i="7"/>
  <c r="I15" i="7"/>
  <c r="I29" i="7"/>
  <c r="I11" i="7"/>
  <c r="J11" i="7" s="1"/>
  <c r="I28" i="7"/>
  <c r="I25" i="7"/>
  <c r="I20" i="7"/>
  <c r="I12" i="7"/>
  <c r="J14" i="26"/>
  <c r="K14" i="26" s="1"/>
  <c r="L44" i="3"/>
  <c r="J12" i="17"/>
  <c r="J13" i="17" s="1"/>
  <c r="L13" i="8"/>
  <c r="L15" i="8"/>
  <c r="J12" i="7" l="1"/>
  <c r="J13" i="7" s="1"/>
  <c r="J14" i="7" s="1"/>
  <c r="J15" i="7" s="1"/>
  <c r="J16" i="7" s="1"/>
  <c r="J17" i="7" s="1"/>
  <c r="J18" i="7" s="1"/>
  <c r="J19" i="7" s="1"/>
  <c r="J20" i="7" s="1"/>
  <c r="J21" i="7" s="1"/>
  <c r="J22" i="7" s="1"/>
  <c r="J23" i="7" s="1"/>
  <c r="J24" i="7" s="1"/>
  <c r="J25" i="7" s="1"/>
  <c r="J26" i="7" s="1"/>
  <c r="J27" i="7" s="1"/>
  <c r="J28" i="7" s="1"/>
  <c r="J29" i="7" s="1"/>
  <c r="J30" i="7" s="1"/>
  <c r="I30" i="7"/>
  <c r="K25" i="8"/>
  <c r="E30" i="8" s="1"/>
  <c r="J30" i="8" l="1"/>
  <c r="I30" i="8"/>
  <c r="H30" i="8"/>
  <c r="G30" i="8"/>
  <c r="F30" i="8"/>
  <c r="L30" i="8" l="1"/>
  <c r="K30" i="8"/>
</calcChain>
</file>

<file path=xl/sharedStrings.xml><?xml version="1.0" encoding="utf-8"?>
<sst xmlns="http://schemas.openxmlformats.org/spreadsheetml/2006/main" count="1528" uniqueCount="552">
  <si>
    <t>a</t>
  </si>
  <si>
    <t>CÁLCULO DE TRANSPORTE - DMT</t>
  </si>
  <si>
    <t>COMPOSIÇÃO DE PREÇO UNITÁRIO</t>
  </si>
  <si>
    <t>PLANILHA SINTÉTICA</t>
  </si>
  <si>
    <t>CRONOGRAMA FÍSICO-FINANCEIRO</t>
  </si>
  <si>
    <t>ENCARGOS SOCIAIS</t>
  </si>
  <si>
    <t>VALOR TOTAL:</t>
  </si>
  <si>
    <t>.......................................................................</t>
  </si>
  <si>
    <t>RESPONSÁVEL TÉCNICO:</t>
  </si>
  <si>
    <t>A</t>
  </si>
  <si>
    <t>Item</t>
  </si>
  <si>
    <t>Descrição</t>
  </si>
  <si>
    <t>Unid.</t>
  </si>
  <si>
    <t>Quant.</t>
  </si>
  <si>
    <t>Referência</t>
  </si>
  <si>
    <t>Valor unitário sem BDI</t>
  </si>
  <si>
    <t>Valor unitário com BDI</t>
  </si>
  <si>
    <t>Preço total com BDI</t>
  </si>
  <si>
    <t>I</t>
  </si>
  <si>
    <t>ELABORAÇÃO DE PROJETO EXECUTIVO</t>
  </si>
  <si>
    <t>1.1</t>
  </si>
  <si>
    <t>Elaboração de Projeto Executivo</t>
  </si>
  <si>
    <t>und</t>
  </si>
  <si>
    <t>CP 001</t>
  </si>
  <si>
    <t>META 01 C/ BDI:</t>
  </si>
  <si>
    <t>II</t>
  </si>
  <si>
    <t>SERVIÇOS PRELIMINARES</t>
  </si>
  <si>
    <t>Placa de obra em aço galvanizado, com dimensões 4,80 x 3,00 m</t>
  </si>
  <si>
    <t>m²</t>
  </si>
  <si>
    <t>CP 002</t>
  </si>
  <si>
    <t>Administração Local da Obra</t>
  </si>
  <si>
    <t>mês</t>
  </si>
  <si>
    <t>CP 003</t>
  </si>
  <si>
    <t>Barracão de Obra</t>
  </si>
  <si>
    <t>Mobilização e desmobilização de equipamentos</t>
  </si>
  <si>
    <t>III</t>
  </si>
  <si>
    <t>SERVIÇOS DE TERRAPLENAGEM</t>
  </si>
  <si>
    <t>2.1</t>
  </si>
  <si>
    <t>2.2</t>
  </si>
  <si>
    <t>2.3</t>
  </si>
  <si>
    <t>2.4</t>
  </si>
  <si>
    <t>3.1</t>
  </si>
  <si>
    <t>Escavação e carga de material de jazida</t>
  </si>
  <si>
    <t>m³</t>
  </si>
  <si>
    <t>Transporte local c/ basc. 10m³ rodov. Não pav.</t>
  </si>
  <si>
    <t>t.km</t>
  </si>
  <si>
    <t>3.2</t>
  </si>
  <si>
    <t>3.3</t>
  </si>
  <si>
    <t>Desm. dest. limpeza áreas c/arv. diam. até 0,15 m</t>
  </si>
  <si>
    <t>3.4</t>
  </si>
  <si>
    <t>Transporte de material - bota fora.</t>
  </si>
  <si>
    <t>3.5</t>
  </si>
  <si>
    <t>3.6</t>
  </si>
  <si>
    <t>Regularização de subleito até 20 cm espessura</t>
  </si>
  <si>
    <t>Compactação de aterro a 100% do proctor normal</t>
  </si>
  <si>
    <t>IV</t>
  </si>
  <si>
    <t>SERVIÇOS DE REVESTIMENTO PRIMÁRIO</t>
  </si>
  <si>
    <t>4.1</t>
  </si>
  <si>
    <t>4.2</t>
  </si>
  <si>
    <t>4.3</t>
  </si>
  <si>
    <t>4.4</t>
  </si>
  <si>
    <t>4.5</t>
  </si>
  <si>
    <t>Limpeza superficial da área de jazida</t>
  </si>
  <si>
    <t>Expurgo de material vegetal de jazida</t>
  </si>
  <si>
    <t>Transporte local c/ basc. 10m³ em rodov. Não pav.</t>
  </si>
  <si>
    <t>V</t>
  </si>
  <si>
    <t>SERVIÇOS DE DRENAGEM</t>
  </si>
  <si>
    <t>5.1</t>
  </si>
  <si>
    <t>5.2</t>
  </si>
  <si>
    <t>Corpo BSTC D=1,00 m</t>
  </si>
  <si>
    <t>m</t>
  </si>
  <si>
    <t>Boca BSTC D=1,00 m</t>
  </si>
  <si>
    <t>VI</t>
  </si>
  <si>
    <t>RECUPERAÇÃO DE ÁREAS DEGRADADAS</t>
  </si>
  <si>
    <t>6.1</t>
  </si>
  <si>
    <t>Reparação de danos físicos ao meio ambiente.</t>
  </si>
  <si>
    <t>CP 004</t>
  </si>
  <si>
    <t>CP 005</t>
  </si>
  <si>
    <t>CP 006</t>
  </si>
  <si>
    <t>META 02 C/ BDI:</t>
  </si>
  <si>
    <t>VALOR TOTAL (META 01 + META 02):</t>
  </si>
  <si>
    <r>
      <t xml:space="preserve">IMPORTA O SEGUINTE ORÇAMENTO EM: </t>
    </r>
    <r>
      <rPr>
        <b/>
        <sz val="12"/>
        <color theme="1"/>
        <rFont val="Calibri Light"/>
        <family val="2"/>
      </rPr>
      <t>TREZENTOS E TRÊS MIL REAIS.</t>
    </r>
  </si>
  <si>
    <t>Conceição de Lago Açu - MA</t>
  </si>
  <si>
    <t>LEVANTAMENTO DE DADOS</t>
  </si>
  <si>
    <t>Extensão total</t>
  </si>
  <si>
    <t>Sub-base</t>
  </si>
  <si>
    <t>Base</t>
  </si>
  <si>
    <t>DMT mat. Jazida - aterro</t>
  </si>
  <si>
    <t>DMT mat. Jazida - cascalho</t>
  </si>
  <si>
    <t>Empolamento</t>
  </si>
  <si>
    <t>Peso específico</t>
  </si>
  <si>
    <t>Largura média</t>
  </si>
  <si>
    <t>km</t>
  </si>
  <si>
    <r>
      <t>t/m</t>
    </r>
    <r>
      <rPr>
        <i/>
        <sz val="11"/>
        <color theme="1"/>
        <rFont val="Calibri Light"/>
        <family val="2"/>
      </rPr>
      <t>³</t>
    </r>
  </si>
  <si>
    <t>ITEM</t>
  </si>
  <si>
    <t>DESCRIÇÃO</t>
  </si>
  <si>
    <t>UNID.</t>
  </si>
  <si>
    <t>ESPES.</t>
  </si>
  <si>
    <t>COMPR.</t>
  </si>
  <si>
    <t>LARG.</t>
  </si>
  <si>
    <t>EMPOL.</t>
  </si>
  <si>
    <t>QUANT.</t>
  </si>
  <si>
    <t>ST</t>
  </si>
  <si>
    <t>TOTAL</t>
  </si>
  <si>
    <t>ALT.</t>
  </si>
  <si>
    <t>PE.</t>
  </si>
  <si>
    <t>VOL.</t>
  </si>
  <si>
    <t>QUANTITATIVOS</t>
  </si>
  <si>
    <t>P. ESP.</t>
  </si>
  <si>
    <t>LARG: largura; COMPR: Comprimento/Extensão; ESPES: Espessura; ALT: Altura; A: Área; VOL: Volume; EMPOL: Empolamento; PE: Peso; P. ESP: Peso específico; QUANT: Quantidade; ST: Subtotal</t>
  </si>
  <si>
    <t>ÍNDICE</t>
  </si>
  <si>
    <t>VALORES DE DISTRIBUIÇÃO DE MATERIAL DE JAZIDA - DMT</t>
  </si>
  <si>
    <t>Distância entre estacas</t>
  </si>
  <si>
    <t>Largura da via</t>
  </si>
  <si>
    <t>Espessura da camada</t>
  </si>
  <si>
    <t>Boca</t>
  </si>
  <si>
    <t>DMT</t>
  </si>
  <si>
    <t>JAZIDA UTILIZADA</t>
  </si>
  <si>
    <t>LOCALIZAÇÃO DA JAZIDA</t>
  </si>
  <si>
    <t>SUB-TRECHO</t>
  </si>
  <si>
    <t xml:space="preserve">EXTENSÃO (m) </t>
  </si>
  <si>
    <t>VOLUME EMPOLADO (20%)</t>
  </si>
  <si>
    <t>PESO (t)</t>
  </si>
  <si>
    <t>DISTANCIA FIXA (km)</t>
  </si>
  <si>
    <t>TAMANHO MÉDIO DO SUB-TRECHO (km)</t>
  </si>
  <si>
    <t>MT SUB-TRECHO</t>
  </si>
  <si>
    <t>J1</t>
  </si>
  <si>
    <t>-</t>
  </si>
  <si>
    <t>E</t>
  </si>
  <si>
    <t>até</t>
  </si>
  <si>
    <t>COMPOSIÇÃO ANALÍTICA</t>
  </si>
  <si>
    <t>MÃO-DE-OBRA</t>
  </si>
  <si>
    <t>SINAPI-I</t>
  </si>
  <si>
    <t>Engenheiro civil de obra júnior (mensalista)</t>
  </si>
  <si>
    <t>Topógrafo</t>
  </si>
  <si>
    <t>Auxiliar de topógrafo</t>
  </si>
  <si>
    <t>UND</t>
  </si>
  <si>
    <t>QTD</t>
  </si>
  <si>
    <t>CUSTO UNIT</t>
  </si>
  <si>
    <t>CUSTO TOTAL</t>
  </si>
  <si>
    <t>LOCOMOÇÃO</t>
  </si>
  <si>
    <t>SINAPI</t>
  </si>
  <si>
    <t>Caminhonete</t>
  </si>
  <si>
    <t>Combustível - diesel</t>
  </si>
  <si>
    <t>h</t>
  </si>
  <si>
    <t>l</t>
  </si>
  <si>
    <t>EQUIPAMENTOS</t>
  </si>
  <si>
    <t>Estação Total classe 2</t>
  </si>
  <si>
    <t>MATERIAL</t>
  </si>
  <si>
    <t>PM</t>
  </si>
  <si>
    <t>Plotagem de projetos</t>
  </si>
  <si>
    <t>un</t>
  </si>
  <si>
    <t>SUBTOTAL</t>
  </si>
  <si>
    <t>Carpinteiro de formas</t>
  </si>
  <si>
    <t>Servente</t>
  </si>
  <si>
    <t>Peça de madeira de lei 2,5x7,5cm (1x3"), não aparelhada</t>
  </si>
  <si>
    <t>Peça de madeira nativa/regional 7,5x7,5cm (3x3) não aparelhada</t>
  </si>
  <si>
    <t>Placa de obra (para construção civil) em chapa de aço galvanizada n22 , pintada</t>
  </si>
  <si>
    <t>m2</t>
  </si>
  <si>
    <t>prego polido com cabeça 18x30</t>
  </si>
  <si>
    <t>kg</t>
  </si>
  <si>
    <t>Pedreiro</t>
  </si>
  <si>
    <t>Tabua de madeira 2A qualidade  2,5 x 30,0 cm (1x12) não aparelhada</t>
  </si>
  <si>
    <t>Pilar de madeira não aparelhada</t>
  </si>
  <si>
    <t>Viga de madeira aparelhada 6x12</t>
  </si>
  <si>
    <t>Telha de fibrocimento ondulada 4mm 2,44 x 0,50m</t>
  </si>
  <si>
    <t>Tabua de madeira 3A qualidade  2,5 x 30,0 cm não aparelhada</t>
  </si>
  <si>
    <t>Brita</t>
  </si>
  <si>
    <t>m3</t>
  </si>
  <si>
    <t>Cimento portland</t>
  </si>
  <si>
    <t>Prego 18x27</t>
  </si>
  <si>
    <t>Sarrafo de 1x4</t>
  </si>
  <si>
    <t>Areia  grossa - posto jazida</t>
  </si>
  <si>
    <t>Chapa de compensado</t>
  </si>
  <si>
    <t>Prego 15x15</t>
  </si>
  <si>
    <t>DISTÂNCIA (KM) - D</t>
  </si>
  <si>
    <t>Nº DE VIAGENS - N</t>
  </si>
  <si>
    <t>CUSTO HORÁRIO</t>
  </si>
  <si>
    <t>Trator de esteiras - com lãmina (259 kw)</t>
  </si>
  <si>
    <t>Trator agrícola</t>
  </si>
  <si>
    <t>Motoniveladora  (103 kw)</t>
  </si>
  <si>
    <t>Carregadeira de pneus</t>
  </si>
  <si>
    <t>Rolo compactador - Tandem Vibrat.</t>
  </si>
  <si>
    <t>Caminhão basculante - 10m³ - 15t (170 kw)</t>
  </si>
  <si>
    <t>Caminhão tanque - 10.000 l</t>
  </si>
  <si>
    <t>EQUIPAMENTO</t>
  </si>
  <si>
    <t>Trator de esteiras - com lâmina</t>
  </si>
  <si>
    <t>META 01</t>
  </si>
  <si>
    <t>META 02</t>
  </si>
  <si>
    <t>Acumulado (%)</t>
  </si>
  <si>
    <t>Peso (%)</t>
  </si>
  <si>
    <t>MÊS 01</t>
  </si>
  <si>
    <t>MÊS 02</t>
  </si>
  <si>
    <t>MÊS 03</t>
  </si>
  <si>
    <t>MÊS 04</t>
  </si>
  <si>
    <t>MÊS 05</t>
  </si>
  <si>
    <t>MÊS 06</t>
  </si>
  <si>
    <t>VALOR TOTAL C/ BDI</t>
  </si>
  <si>
    <t>PESO (%)</t>
  </si>
  <si>
    <t>Milagres do Maranhão - MA</t>
  </si>
  <si>
    <t>MIN</t>
  </si>
  <si>
    <t>MED</t>
  </si>
  <si>
    <t>MAX</t>
  </si>
  <si>
    <t>Construção e Reforma de Edifícios</t>
  </si>
  <si>
    <t>AC</t>
  </si>
  <si>
    <t>SG</t>
  </si>
  <si>
    <t>R</t>
  </si>
  <si>
    <t>DF</t>
  </si>
  <si>
    <t>L</t>
  </si>
  <si>
    <t>BDI PAD</t>
  </si>
  <si>
    <t>Construção de Praças Urbanas, Rodovias, Ferrovias e recapeamento e pavimentação de vias urbanas</t>
  </si>
  <si>
    <t>TIPO DE OBRA DO EMPREENDIMENTO</t>
  </si>
  <si>
    <t>DESONERAÇÃO</t>
  </si>
  <si>
    <t>Não</t>
  </si>
  <si>
    <t>Conforme legislação tributária municipal, definir estimativa de percentual da base de cálculo para o ISS:</t>
  </si>
  <si>
    <t>Construção de Redes de Abastecimento de Água, Coleta de Esgoto</t>
  </si>
  <si>
    <t>Sobre a base de cálculo, definir a respectiva alíquota do ISS (entre 2% e 5%):</t>
  </si>
  <si>
    <t>Itens</t>
  </si>
  <si>
    <t>Siglas</t>
  </si>
  <si>
    <t>% Adotado</t>
  </si>
  <si>
    <t>Situação</t>
  </si>
  <si>
    <t>1º Quartil</t>
  </si>
  <si>
    <t>Médio</t>
  </si>
  <si>
    <t>3º Quartil</t>
  </si>
  <si>
    <t>Construção e Manutenção de Estações e Redes de Distribuição de Energia Elétrica</t>
  </si>
  <si>
    <t>Tributos (impostos COFINS 3%, e  PIS 0,65%)</t>
  </si>
  <si>
    <t>CP</t>
  </si>
  <si>
    <t>Tributos (ISS, variável de acordo com o município)</t>
  </si>
  <si>
    <t>ISS</t>
  </si>
  <si>
    <t>Tributos (Contribuição Previdenciária sobre a Receita Bruta - 0% ou 4,5% - Desoneração)</t>
  </si>
  <si>
    <t>CPRB</t>
  </si>
  <si>
    <t>OK</t>
  </si>
  <si>
    <t>BDI SEM desoneração
(Fórmula Acórdão TCU)</t>
  </si>
  <si>
    <t>Obras Portuárias, Marítimas e Fluviais</t>
  </si>
  <si>
    <t>BDI COM desoneração</t>
  </si>
  <si>
    <t>pedir anexo</t>
  </si>
  <si>
    <t>Anexo: Relatório Técnico Circunstanciado justificando a adoção do percentual de cada parcela do BDI.</t>
  </si>
  <si>
    <t>anexo apresentado</t>
  </si>
  <si>
    <t>Os valores de BDI foram calculados com o emprego da fórmula:</t>
  </si>
  <si>
    <t xml:space="preserve"> - 1</t>
  </si>
  <si>
    <t>Fornecimento de Materiais e Equipamentos (aquisição indireta - em conjunto com licitação de obras)</t>
  </si>
  <si>
    <t>Estudos e Projetos, Planos e Gerenciamento e outros correlatos</t>
  </si>
  <si>
    <t>K1</t>
  </si>
  <si>
    <t/>
  </si>
  <si>
    <t>K3</t>
  </si>
  <si>
    <t>Fornecimento de Materiais e Equipamentos (aquisição direta)</t>
  </si>
  <si>
    <r>
      <t xml:space="preserve">Objeto: </t>
    </r>
    <r>
      <rPr>
        <sz val="12"/>
        <color theme="1"/>
        <rFont val="Calibri"/>
        <family val="2"/>
        <scheme val="minor"/>
      </rPr>
      <t xml:space="preserve">RECUPERAÇÃO DE ESTRADA VICINAL NO MUNICÍPIO DE MILAGRES DO MARANHÃO - MA                                                                                                                                        </t>
    </r>
    <r>
      <rPr>
        <b/>
        <sz val="12"/>
        <color theme="1"/>
        <rFont val="Calibri"/>
        <family val="2"/>
        <scheme val="minor"/>
      </rPr>
      <t xml:space="preserve">Local: </t>
    </r>
    <r>
      <rPr>
        <sz val="12"/>
        <color theme="1"/>
        <rFont val="Calibri"/>
        <family val="2"/>
        <scheme val="minor"/>
      </rPr>
      <t xml:space="preserve">MILAGRES DO MARANHÃO-MA                                                                                                                                                                                              </t>
    </r>
    <r>
      <rPr>
        <b/>
        <sz val="12"/>
        <color theme="1"/>
        <rFont val="Calibri"/>
        <family val="2"/>
        <scheme val="minor"/>
      </rPr>
      <t xml:space="preserve">BDI: </t>
    </r>
    <r>
      <rPr>
        <sz val="12"/>
        <color theme="1"/>
        <rFont val="Calibri"/>
        <family val="2"/>
        <scheme val="minor"/>
      </rPr>
      <t xml:space="preserve">23,21%                                  </t>
    </r>
    <r>
      <rPr>
        <b/>
        <sz val="12"/>
        <color theme="1"/>
        <rFont val="Calibri"/>
        <family val="2"/>
        <scheme val="minor"/>
      </rPr>
      <t xml:space="preserve">Proponente: </t>
    </r>
    <r>
      <rPr>
        <sz val="12"/>
        <color theme="1"/>
        <rFont val="Calibri"/>
        <family val="2"/>
        <scheme val="minor"/>
      </rPr>
      <t xml:space="preserve">PREFEITURA MUNICIPAL DE CONCEIÇÃO DE LAGO AÇU                                                                                       </t>
    </r>
    <r>
      <rPr>
        <b/>
        <sz val="12"/>
        <color theme="1"/>
        <rFont val="Calibri"/>
        <family val="2"/>
        <scheme val="minor"/>
      </rPr>
      <t xml:space="preserve">Encargos Sociais: </t>
    </r>
    <r>
      <rPr>
        <sz val="12"/>
        <color theme="1"/>
        <rFont val="Calibri"/>
        <family val="2"/>
        <scheme val="minor"/>
      </rPr>
      <t xml:space="preserve">116,68% e 73,25%                                 </t>
    </r>
    <r>
      <rPr>
        <b/>
        <sz val="12"/>
        <color theme="1"/>
        <rFont val="Calibri"/>
        <family val="2"/>
        <scheme val="minor"/>
      </rPr>
      <t xml:space="preserve">Concedente: </t>
    </r>
    <r>
      <rPr>
        <sz val="12"/>
        <color theme="1"/>
        <rFont val="Calibri"/>
        <family val="2"/>
        <scheme val="minor"/>
      </rPr>
      <t xml:space="preserve">CODEVASF                                                                                                              </t>
    </r>
    <r>
      <rPr>
        <b/>
        <sz val="12"/>
        <color theme="1"/>
        <rFont val="Calibri"/>
        <family val="2"/>
        <scheme val="minor"/>
      </rPr>
      <t xml:space="preserve">Data Ref.: </t>
    </r>
    <r>
      <rPr>
        <sz val="12"/>
        <color theme="1"/>
        <rFont val="Calibri"/>
        <family val="2"/>
        <scheme val="minor"/>
      </rPr>
      <t>SINAPI 05/2018 e DNIT SICRO 3 01/2018 sem desoneração</t>
    </r>
  </si>
  <si>
    <t>Volume trazido na planilha de cubação</t>
  </si>
  <si>
    <t>CRONOGRAMA DE DESEMBOLSO 1</t>
  </si>
  <si>
    <t>CRONOGRAMA DE DESEMBOLSO 2</t>
  </si>
  <si>
    <t>Financiamento</t>
  </si>
  <si>
    <t>Contrapartida</t>
  </si>
  <si>
    <t>Outros recursos</t>
  </si>
  <si>
    <t>Total</t>
  </si>
  <si>
    <t>Investimento Total (R$)</t>
  </si>
  <si>
    <t>Meta</t>
  </si>
  <si>
    <t>4% a 6%</t>
  </si>
  <si>
    <t>0,4% a 1,6%</t>
  </si>
  <si>
    <t>J2</t>
  </si>
  <si>
    <t>J3</t>
  </si>
  <si>
    <t>E - 145</t>
  </si>
  <si>
    <t>E - 305+12</t>
  </si>
  <si>
    <t>E - 513 + 5,00</t>
  </si>
  <si>
    <t>Placa de obra em aço galvanizado, com dimensões 5,00 x 2,50 m</t>
  </si>
  <si>
    <t>RECUPERAÇÃO DE PONTE DE MADEIRA</t>
  </si>
  <si>
    <t>E9687</t>
  </si>
  <si>
    <t>E9585</t>
  </si>
  <si>
    <t xml:space="preserve">RECONSTRUÇÃO DE PONTES EM MADEIRA DE LEI </t>
  </si>
  <si>
    <t>DESMONTE DA SUPER ESTRUTURA</t>
  </si>
  <si>
    <t>UNIDADE:           m</t>
  </si>
  <si>
    <t>DATA BASE:          FEV/2020</t>
  </si>
  <si>
    <t>UTILIZAÇÃO</t>
  </si>
  <si>
    <t>CUSTO OPERACIONAL</t>
  </si>
  <si>
    <t>PRODUTIVA</t>
  </si>
  <si>
    <t>IMPRODUTIVA</t>
  </si>
  <si>
    <t>Moto serra n°. 08 - E916</t>
  </si>
  <si>
    <t>Caminhão Carroceria - 4 t (80 KW) - E408</t>
  </si>
  <si>
    <t>TOTAL ( A )</t>
  </si>
  <si>
    <t>MÃO DE OBRA SUPLEMENTAR</t>
  </si>
  <si>
    <t>K ou R</t>
  </si>
  <si>
    <t>QUANTIDADE</t>
  </si>
  <si>
    <t>SALÁRIO BASE</t>
  </si>
  <si>
    <t>Encarregado de turma - T501</t>
  </si>
  <si>
    <t>sinapi i</t>
  </si>
  <si>
    <t>Carpinteiro - T603</t>
  </si>
  <si>
    <t>Ajudante - T702</t>
  </si>
  <si>
    <t>Encargos adicionais a Mão de Obra</t>
  </si>
  <si>
    <t>TOTAL ( B )</t>
  </si>
  <si>
    <t xml:space="preserve">( C ) PRODUÇÃO DA EQUIPE: </t>
  </si>
  <si>
    <t>CUSTO HORÁRIO TOTAL ( A + B )</t>
  </si>
  <si>
    <t>( D ) CUSTO UNITÁRIO DA EXECUÇÃO: ( A + B ) / C</t>
  </si>
  <si>
    <t>MATERIAIS</t>
  </si>
  <si>
    <t>UNIDADE</t>
  </si>
  <si>
    <t>CUSTO</t>
  </si>
  <si>
    <t>CONSUMO</t>
  </si>
  <si>
    <t>CUSTO UNITÁRIO</t>
  </si>
  <si>
    <t>TOTAL ( E )</t>
  </si>
  <si>
    <t>TRANSPORTE</t>
  </si>
  <si>
    <t>DMT ( T )</t>
  </si>
  <si>
    <t>DMT ( P )</t>
  </si>
  <si>
    <t>DMT TOTAL</t>
  </si>
  <si>
    <t>TOTAL ( F )</t>
  </si>
  <si>
    <t>CUSTO UNITÁRIO TOTAL ( D + E + F )</t>
  </si>
  <si>
    <t>BONIFICAÇÃO</t>
  </si>
  <si>
    <t>PREÇO UNITÁRIO TOTAL</t>
  </si>
  <si>
    <t>sicro3 i</t>
  </si>
  <si>
    <t>SARRAFO DE MADEIRA NAO APARELHADA 2,5 X 5 CM</t>
  </si>
  <si>
    <t>M</t>
  </si>
  <si>
    <t>RECUPERAÇÃO GUARDA-CORPO</t>
  </si>
  <si>
    <t>RECUPERAÇÃO TABULEIRO</t>
  </si>
  <si>
    <t>Kg</t>
  </si>
  <si>
    <t>PREGO DE ACO POLIDO COM CABECA 18 X 30 (2 3/4 X 10)</t>
  </si>
  <si>
    <t>E9055</t>
  </si>
  <si>
    <t>Guincho pneumático com capacidade de 2,5 t</t>
  </si>
  <si>
    <t>PILAR DE MADEIRA NAO APARELHADA *10 X 10* CM</t>
  </si>
  <si>
    <t>VERNIZ POLIURETANO BRILHANTE PARA MADEIRA</t>
  </si>
  <si>
    <t>PINTOR</t>
  </si>
  <si>
    <t>PRANCHAO DE MADEIRA APARELHADA</t>
  </si>
  <si>
    <t>DESMONTE SUPERESTRUTURA</t>
  </si>
  <si>
    <t xml:space="preserve">Moto serra n°. 08 </t>
  </si>
  <si>
    <t xml:space="preserve">Caminhão Carroceria - 4 t (80 KW) </t>
  </si>
  <si>
    <t>SICRO3-I</t>
  </si>
  <si>
    <t>MÃO DE OBRA</t>
  </si>
  <si>
    <t xml:space="preserve">Encarregado de turma </t>
  </si>
  <si>
    <t xml:space="preserve">Carpinteiro </t>
  </si>
  <si>
    <t xml:space="preserve">Ajudante </t>
  </si>
  <si>
    <t>SUBTOTAL A</t>
  </si>
  <si>
    <t>SUBTOTAL B</t>
  </si>
  <si>
    <t>CUSTO HORÁRIO TOTAL</t>
  </si>
  <si>
    <t>Pintor</t>
  </si>
  <si>
    <t>PRODUÇÃO EQUIPE - m</t>
  </si>
  <si>
    <t>CUSTO UNITÁRIO TOTAL</t>
  </si>
  <si>
    <t xml:space="preserve">SUBTOTAL </t>
  </si>
  <si>
    <t>RECUPERAÇÃO TABULEIRO DE MADEIRA</t>
  </si>
  <si>
    <t>CUSTO UNITÁRIO SUBTOTAL 2</t>
  </si>
  <si>
    <t>CUSTO UNITÁRIO SUBTOTAL 3</t>
  </si>
  <si>
    <t>Recuperação de ponte de madeira (2,57 x 18,00)m</t>
  </si>
  <si>
    <t xml:space="preserve">RECUPERAÇÃO DE PONTE DE MADEIRA </t>
  </si>
  <si>
    <t>CP 007</t>
  </si>
  <si>
    <t>Recuperação de ponte de madeira (2,57 x 18,00) m</t>
  </si>
  <si>
    <t>VII</t>
  </si>
  <si>
    <t>altura material jazida</t>
  </si>
  <si>
    <t>CACHOEIRA GRANDE - MA</t>
  </si>
  <si>
    <t>CÓDIGO</t>
  </si>
  <si>
    <t>HORISTA %</t>
  </si>
  <si>
    <t>MENSALISTA %</t>
  </si>
  <si>
    <t>GRUPO A</t>
  </si>
  <si>
    <t>A1</t>
  </si>
  <si>
    <t>INSS</t>
  </si>
  <si>
    <t>A2</t>
  </si>
  <si>
    <t>SESI</t>
  </si>
  <si>
    <t>A3</t>
  </si>
  <si>
    <t>SENAI</t>
  </si>
  <si>
    <t>A4</t>
  </si>
  <si>
    <t>INCRA</t>
  </si>
  <si>
    <t>A5</t>
  </si>
  <si>
    <t>SEBRAE</t>
  </si>
  <si>
    <t>A6</t>
  </si>
  <si>
    <t>SALÁRIO EDUCAÇÃO</t>
  </si>
  <si>
    <t>A7</t>
  </si>
  <si>
    <t>SEGURO CONTRA ACIDENTES DE TRABALHO</t>
  </si>
  <si>
    <t>A8</t>
  </si>
  <si>
    <t>FGTS</t>
  </si>
  <si>
    <t>A9</t>
  </si>
  <si>
    <t>SECONCI</t>
  </si>
  <si>
    <t>GRUPO B</t>
  </si>
  <si>
    <t>B1</t>
  </si>
  <si>
    <t>REPOUSO SEMANAL REMUNERADO</t>
  </si>
  <si>
    <t>0,00</t>
  </si>
  <si>
    <t>B2</t>
  </si>
  <si>
    <t>FERIADOS</t>
  </si>
  <si>
    <t>B3</t>
  </si>
  <si>
    <t>AUXÍLIO ENFERMIDADE</t>
  </si>
  <si>
    <t>B4</t>
  </si>
  <si>
    <t>13º SALÁRIO</t>
  </si>
  <si>
    <t>B5</t>
  </si>
  <si>
    <t>LICENÇA PATERNIDADE</t>
  </si>
  <si>
    <t>B6</t>
  </si>
  <si>
    <t>FALTAS JUSTIFICADAS</t>
  </si>
  <si>
    <t>B7</t>
  </si>
  <si>
    <t>DIAS DE CHUVAS</t>
  </si>
  <si>
    <t>B8</t>
  </si>
  <si>
    <t>AUXÍLIO ACIDENTE DE TRABALHO</t>
  </si>
  <si>
    <t>B9</t>
  </si>
  <si>
    <t>FÉRIAS GOZADAS</t>
  </si>
  <si>
    <t>B10</t>
  </si>
  <si>
    <t>SALÁRIO MATERNIDADE</t>
  </si>
  <si>
    <t>B</t>
  </si>
  <si>
    <t>TOTAL DOS ENCARGOS SOCIAIS QUE RECEBEM INCIDÊNCIAS DE A</t>
  </si>
  <si>
    <t>GRUPO C</t>
  </si>
  <si>
    <t>C1</t>
  </si>
  <si>
    <t>AVISO PRÉVIO INDENIZADO</t>
  </si>
  <si>
    <t>C2</t>
  </si>
  <si>
    <t>AVISO PRÉVIO TRABALHADO</t>
  </si>
  <si>
    <t>C3</t>
  </si>
  <si>
    <t>FÉRIAS (INDENIZADAS)</t>
  </si>
  <si>
    <t>C4</t>
  </si>
  <si>
    <t>DEPÓSITO RESCISÃO SEM JUSTA CAUSA</t>
  </si>
  <si>
    <t>C5</t>
  </si>
  <si>
    <t>INDENIZAÇÃO ADICIONAL</t>
  </si>
  <si>
    <t>C</t>
  </si>
  <si>
    <t>TOTAL DOS ENCARGOS SOCIAIS QUE NÃO RECEBEM INCIDÊNCIAS GLOBAIS DE A</t>
  </si>
  <si>
    <t>GRUPO D</t>
  </si>
  <si>
    <t>D1</t>
  </si>
  <si>
    <t>REINCIDÊNCIA DE GRUPO A SOBRE GRUPO B</t>
  </si>
  <si>
    <t>D2</t>
  </si>
  <si>
    <t>REINCIDÊNCIA DE GRUPO A SOBRE AVISO PRÉVIO TRABALHADO E REINCIDÊNCIA DO FGTS SOBRE AVISO PRÉVIO INDENIZADO</t>
  </si>
  <si>
    <t>D</t>
  </si>
  <si>
    <t>TOTAL (A+B+C+D)</t>
  </si>
  <si>
    <t>7.1</t>
  </si>
  <si>
    <r>
      <rPr>
        <b/>
        <sz val="12"/>
        <color theme="1"/>
        <rFont val="Calibri"/>
        <family val="2"/>
        <scheme val="minor"/>
      </rPr>
      <t>Objeto:</t>
    </r>
    <r>
      <rPr>
        <sz val="12"/>
        <color theme="1"/>
        <rFont val="Calibri"/>
        <family val="2"/>
        <scheme val="minor"/>
      </rPr>
      <t xml:space="preserve"> RECUPERAÇÃO DE ESTRADA VICINAL NO MUNICÍPIO DE CACHOEIRA GRANDE - MA                                                                                                                                                                                                                            </t>
    </r>
    <r>
      <rPr>
        <b/>
        <sz val="12"/>
        <color theme="1"/>
        <rFont val="Calibri"/>
        <family val="2"/>
        <scheme val="minor"/>
      </rPr>
      <t>Local:</t>
    </r>
    <r>
      <rPr>
        <sz val="12"/>
        <color theme="1"/>
        <rFont val="Calibri"/>
        <family val="2"/>
        <scheme val="minor"/>
      </rPr>
      <t xml:space="preserve"> CACHOEIRA GRANDE-MA                                                                                                                                                                                                                                                                                            </t>
    </r>
    <r>
      <rPr>
        <b/>
        <sz val="12"/>
        <color theme="1"/>
        <rFont val="Calibri"/>
        <family val="2"/>
        <scheme val="minor"/>
      </rPr>
      <t>BDI:</t>
    </r>
    <r>
      <rPr>
        <sz val="12"/>
        <color theme="1"/>
        <rFont val="Calibri"/>
        <family val="2"/>
        <scheme val="minor"/>
      </rPr>
      <t xml:space="preserve"> 23,21%                                                                                                                                                 </t>
    </r>
    <r>
      <rPr>
        <b/>
        <sz val="12"/>
        <color theme="1"/>
        <rFont val="Calibri"/>
        <family val="2"/>
        <scheme val="minor"/>
      </rPr>
      <t>Proponente:</t>
    </r>
    <r>
      <rPr>
        <sz val="12"/>
        <color theme="1"/>
        <rFont val="Calibri"/>
        <family val="2"/>
        <scheme val="minor"/>
      </rPr>
      <t xml:space="preserve"> PREFEITURA MUNICIPAL DE CACHOEIRA GRANDE                                                                                                                                                                                    </t>
    </r>
    <r>
      <rPr>
        <b/>
        <sz val="12"/>
        <color theme="1"/>
        <rFont val="Calibri"/>
        <family val="2"/>
        <scheme val="minor"/>
      </rPr>
      <t xml:space="preserve">Encargos Sociais: </t>
    </r>
    <r>
      <rPr>
        <sz val="12"/>
        <color theme="1"/>
        <rFont val="Calibri"/>
        <family val="2"/>
        <scheme val="minor"/>
      </rPr>
      <t xml:space="preserve">113,85% e 71,98%                                                                                                                             </t>
    </r>
    <r>
      <rPr>
        <b/>
        <sz val="12"/>
        <color theme="1"/>
        <rFont val="Calibri"/>
        <family val="2"/>
        <scheme val="minor"/>
      </rPr>
      <t>Concedente:</t>
    </r>
    <r>
      <rPr>
        <sz val="12"/>
        <color theme="1"/>
        <rFont val="Calibri"/>
        <family val="2"/>
        <scheme val="minor"/>
      </rPr>
      <t xml:space="preserve"> CODEVASF                                                                                                                                                                                                          </t>
    </r>
    <r>
      <rPr>
        <b/>
        <sz val="12"/>
        <color theme="1"/>
        <rFont val="Calibri"/>
        <family val="2"/>
        <scheme val="minor"/>
      </rPr>
      <t xml:space="preserve">  Data Ref.: </t>
    </r>
    <r>
      <rPr>
        <sz val="12"/>
        <color theme="1"/>
        <rFont val="Calibri"/>
        <family val="2"/>
        <scheme val="minor"/>
      </rPr>
      <t xml:space="preserve">SINAPI 12/2019 e DNIT SICRO 3 07/2019 sem desoneração       </t>
    </r>
  </si>
  <si>
    <t>TRECHOS:</t>
  </si>
  <si>
    <t>TRECHO 1</t>
  </si>
  <si>
    <t>ICATU - MA</t>
  </si>
  <si>
    <t>SUBTOTAL DE LOCOMOÇÃO E EQUIPAMENTOS:</t>
  </si>
  <si>
    <t>CUSTO TOTAL DE MÃO DE OBRA, LOCOMOÇÃO E EQUIPAM.:</t>
  </si>
  <si>
    <t>DESPESAS GERAIS E MATERIAIS DE CONSUMO (6,00%):</t>
  </si>
  <si>
    <t>CUSTO TOTAL DE MÃO DE OBRA + LOCOM + EQUIP. + DESPESAS GERAIS:</t>
  </si>
  <si>
    <t>SUBTOTAL MÃO DE OBRA:</t>
  </si>
  <si>
    <t>LEIS SOCIAIS:</t>
  </si>
  <si>
    <t>%</t>
  </si>
  <si>
    <t>BDI:</t>
  </si>
  <si>
    <t>DIAS TRABALHADOS NO MÊS:</t>
  </si>
  <si>
    <t>dias</t>
  </si>
  <si>
    <t>PRODUÇÃO DIÁRIA:</t>
  </si>
  <si>
    <t>TRECHO:</t>
  </si>
  <si>
    <t>CUSTO TOTAL DO LEVANTAMENTO PLANIALTIMÉTRICO:</t>
  </si>
  <si>
    <t>CUSTO COM B.D.I (23,21%)</t>
  </si>
  <si>
    <t>SUBTOTAL DOS MENSAIS:</t>
  </si>
  <si>
    <t>CUSTO TOTAL DO MATERIAL DE PLOTAGEM DE PROJETOS:</t>
  </si>
  <si>
    <t>SUBTOTAL DE MATERIAL:</t>
  </si>
  <si>
    <t>CUSTO COM B.D.I (23,21%):</t>
  </si>
  <si>
    <t>CUSTO TOTAL DA ELABORAÇÃO DO PROJETO BÁSICO:</t>
  </si>
  <si>
    <t>ICATU</t>
  </si>
  <si>
    <t>CUSTO UNITÁRIO EQUIP+MAO DE OBRA</t>
  </si>
  <si>
    <t>1.359.223,30</t>
  </si>
  <si>
    <t>DMT já incluído</t>
  </si>
  <si>
    <t>VALOR POR KM</t>
  </si>
  <si>
    <t>TRECHO 1 - ESTIRÃO/ARMAZÉM/SÃO PAULO/CABRAL/JOÃO MOLEQUE</t>
  </si>
  <si>
    <t>TRECHO 2 - TIMBOTIUA/SANTA IZABEL/RETIRO/ITAPERA/MAMUNA</t>
  </si>
  <si>
    <r>
      <rPr>
        <b/>
        <sz val="12"/>
        <color theme="1"/>
        <rFont val="Cambria"/>
        <family val="1"/>
        <scheme val="major"/>
      </rPr>
      <t>Objeto:</t>
    </r>
    <r>
      <rPr>
        <sz val="12"/>
        <color theme="1"/>
        <rFont val="Cambria"/>
        <family val="1"/>
        <scheme val="major"/>
      </rPr>
      <t xml:space="preserve"> RECUPERAÇÃO DE ESTRADA VICINAL NO ICATU - MA                                                                                                                                                                                                                                                                                 </t>
    </r>
    <r>
      <rPr>
        <b/>
        <sz val="12"/>
        <color theme="1"/>
        <rFont val="Cambria"/>
        <family val="1"/>
        <scheme val="major"/>
      </rPr>
      <t>Local:</t>
    </r>
    <r>
      <rPr>
        <sz val="12"/>
        <color theme="1"/>
        <rFont val="Cambria"/>
        <family val="1"/>
        <scheme val="major"/>
      </rPr>
      <t xml:space="preserve"> ICATU - MA                                                                                                                                                                                                                                                                                                                     </t>
    </r>
    <r>
      <rPr>
        <b/>
        <sz val="12"/>
        <color theme="1"/>
        <rFont val="Cambria"/>
        <family val="1"/>
        <scheme val="major"/>
      </rPr>
      <t>BDI:</t>
    </r>
    <r>
      <rPr>
        <sz val="12"/>
        <color theme="1"/>
        <rFont val="Cambria"/>
        <family val="1"/>
        <scheme val="major"/>
      </rPr>
      <t xml:space="preserve"> 23,21%                                                                                                                                                 </t>
    </r>
    <r>
      <rPr>
        <b/>
        <sz val="12"/>
        <color theme="1"/>
        <rFont val="Cambria"/>
        <family val="1"/>
        <scheme val="major"/>
      </rPr>
      <t>Proponente:</t>
    </r>
    <r>
      <rPr>
        <sz val="12"/>
        <color theme="1"/>
        <rFont val="Cambria"/>
        <family val="1"/>
        <scheme val="major"/>
      </rPr>
      <t xml:space="preserve"> PREFEITURA MUNICIPAL DE ICATU                                                                                                                                                                                                                         </t>
    </r>
    <r>
      <rPr>
        <b/>
        <sz val="12"/>
        <color theme="1"/>
        <rFont val="Cambria"/>
        <family val="1"/>
        <scheme val="major"/>
      </rPr>
      <t xml:space="preserve">Encargos Sociais: </t>
    </r>
    <r>
      <rPr>
        <sz val="12"/>
        <color theme="1"/>
        <rFont val="Cambria"/>
        <family val="1"/>
        <scheme val="major"/>
      </rPr>
      <t xml:space="preserve">113,85% e 71,98%                                                                                                                             </t>
    </r>
    <r>
      <rPr>
        <b/>
        <sz val="12"/>
        <color theme="1"/>
        <rFont val="Cambria"/>
        <family val="1"/>
        <scheme val="major"/>
      </rPr>
      <t>Concedente:</t>
    </r>
    <r>
      <rPr>
        <sz val="12"/>
        <color theme="1"/>
        <rFont val="Cambria"/>
        <family val="1"/>
        <scheme val="major"/>
      </rPr>
      <t xml:space="preserve"> CODEVASF                                                                                                                                                                                                       </t>
    </r>
    <r>
      <rPr>
        <b/>
        <sz val="12"/>
        <color theme="1"/>
        <rFont val="Cambria"/>
        <family val="1"/>
        <scheme val="major"/>
      </rPr>
      <t xml:space="preserve">  Data Ref.: </t>
    </r>
    <r>
      <rPr>
        <sz val="12"/>
        <color theme="1"/>
        <rFont val="Cambria"/>
        <family val="1"/>
        <scheme val="major"/>
      </rPr>
      <t xml:space="preserve">SINAPI 12/2019 e DNIT SICRO 3 07/2019 sem desoneração      </t>
    </r>
  </si>
  <si>
    <r>
      <t>t/m</t>
    </r>
    <r>
      <rPr>
        <i/>
        <sz val="11"/>
        <color theme="1"/>
        <rFont val="Cambria"/>
        <family val="1"/>
        <scheme val="major"/>
      </rPr>
      <t>³</t>
    </r>
  </si>
  <si>
    <t>IMPORTA O SEGUINTE ORÇAMENTO O VALOR TOTAL DE: UM MILHÃO E QUATROCENTOS REAIS.</t>
  </si>
  <si>
    <t>1.0</t>
  </si>
  <si>
    <t>TOTAL GERAL DA PLANILHA</t>
  </si>
  <si>
    <t>RESUMO GERAL</t>
  </si>
  <si>
    <t>RESUMO META 01</t>
  </si>
  <si>
    <t>RESUMO META 02</t>
  </si>
  <si>
    <t>PROJETO EXECUTIVO</t>
  </si>
  <si>
    <t>DISCRIMINAÇÃO DOS SERVIÇOS</t>
  </si>
  <si>
    <t>UNID</t>
  </si>
  <si>
    <t>P. UNITÁRIO</t>
  </si>
  <si>
    <t>PREÇO TOTAL</t>
  </si>
  <si>
    <t xml:space="preserve">UN </t>
  </si>
  <si>
    <t>ESTA PLANILHA IMPORTA O VALOR DE: QUARENTA MIL, SETECENTOS E SETENTA E SEIS REAIS E SETENTA CENTAVOS.</t>
  </si>
  <si>
    <t>SICRO 3</t>
  </si>
  <si>
    <t>OBJETO:</t>
  </si>
  <si>
    <t>LOCAL:</t>
  </si>
  <si>
    <t>PROPONENTE:</t>
  </si>
  <si>
    <t>DATA REF.:</t>
  </si>
  <si>
    <t>ENCARGOS SOCIAIS:</t>
  </si>
  <si>
    <t>EXTENSÃO (M)</t>
  </si>
  <si>
    <t>LARGURA (M)</t>
  </si>
  <si>
    <t>LOCAL</t>
  </si>
  <si>
    <t>ESTIRÃO A SÃO PAULO</t>
  </si>
  <si>
    <t>TOTAL TRECHO 1:</t>
  </si>
  <si>
    <t>Encarregado de turma</t>
  </si>
  <si>
    <r>
      <t>t/m</t>
    </r>
    <r>
      <rPr>
        <i/>
        <sz val="12"/>
        <color theme="1"/>
        <rFont val="Cambria"/>
        <family val="1"/>
        <scheme val="major"/>
      </rPr>
      <t>³</t>
    </r>
  </si>
  <si>
    <t xml:space="preserve"> SOBRE PREÇOS DA MÃO DE OBRA HORISTA E MENSALISTA</t>
  </si>
  <si>
    <t>COMPOSIÇÃO PROJETO EXECUTIVO</t>
  </si>
  <si>
    <t>ORÇAMENTO GERAL</t>
  </si>
  <si>
    <t>CÁLCULO DA DMT TRECHO 2</t>
  </si>
  <si>
    <t>ORÇAMENTO TRECHO 2</t>
  </si>
  <si>
    <t>MEMÓRIA DE CÁLCULO TRECHO 2</t>
  </si>
  <si>
    <t>QUADRO DE DESEMBOLSO</t>
  </si>
  <si>
    <t>CURVA ABC</t>
  </si>
  <si>
    <t>COMPOSIÇÃO DO BDI</t>
  </si>
  <si>
    <t>112,90 % e 70,87% - não desonerado</t>
  </si>
  <si>
    <t>CUSTOS COM RECURSOS HUMANOS</t>
  </si>
  <si>
    <t>H</t>
  </si>
  <si>
    <t>Desenhista técnico auxiliar</t>
  </si>
  <si>
    <t>Equipe Técnica</t>
  </si>
  <si>
    <t>TOTAL RECURSOS HUMANOS SEM BDI:</t>
  </si>
  <si>
    <t>CUSTOS DE TRABALHOS DE CAMPO</t>
  </si>
  <si>
    <t>Trabalhos de levantamento de dados em campo</t>
  </si>
  <si>
    <t>TOTAL CUSTOS DE TRABALHOS DE CAMPO SEM BDI:</t>
  </si>
  <si>
    <t>CUSTOS COM MATERIAL E EQUIPAMENTO</t>
  </si>
  <si>
    <t>Impressão e Plotagem</t>
  </si>
  <si>
    <t>E9507</t>
  </si>
  <si>
    <t>TOTAL CUSTOS COM MATERIAL E EQUIPAMENTO SEM BDI:</t>
  </si>
  <si>
    <t>CUSTOS DO PROJETO</t>
  </si>
  <si>
    <t>Custo com recursos humanos + custos com trabalho de campo + custos com equipamento S/ BDI:</t>
  </si>
  <si>
    <t>Custo com recursos humanos + custos com trabalho de campo + custos com equipamento C/ BDI:</t>
  </si>
  <si>
    <t>Coordenação Geral:</t>
  </si>
  <si>
    <t xml:space="preserve">Engenheiro civil </t>
  </si>
  <si>
    <t>FATOR DE UTILIZAÇÃO (FU)</t>
  </si>
  <si>
    <t>VELOC. (KM/H)</t>
  </si>
  <si>
    <t>CUSTO HORÁRIO DO TRANSPORTE (CH)</t>
  </si>
  <si>
    <t>E9042 - SICRO</t>
  </si>
  <si>
    <t>E9577 - SICRO</t>
  </si>
  <si>
    <t>E9524 - SICRO</t>
  </si>
  <si>
    <t xml:space="preserve">E9584 - SICRO </t>
  </si>
  <si>
    <t xml:space="preserve">E9685 - SICRO </t>
  </si>
  <si>
    <t>E9579 - SICRO</t>
  </si>
  <si>
    <t>E9571 - SICRO</t>
  </si>
  <si>
    <t>CÓDIGO E REFERÊNCIA</t>
  </si>
  <si>
    <t>DISCRIMINAÇÃO</t>
  </si>
  <si>
    <t>EQUIPAMENTOS TRANSPORTADOS</t>
  </si>
  <si>
    <t>E9665</t>
  </si>
  <si>
    <t>Cavalo mecânico com semirreboque com capacidade de 22 t - 240 kW</t>
  </si>
  <si>
    <t>Escavação, carga e transporte de material de 1ª categoria</t>
  </si>
  <si>
    <t>Placa de obra em aço galvanizado, com dimensões 3,00 x 1,50 m</t>
  </si>
  <si>
    <t>Recuperação de Estradas Vicinais no Município de Conceição do Lago Açu/MA</t>
  </si>
  <si>
    <t>Conceição do Lago Açu - MA</t>
  </si>
  <si>
    <t>Prefeitura Municipal de Conceição do Lago Açu-MA</t>
  </si>
  <si>
    <t>SINAPI 09/2022 E DNIT SICRO 3 07/2022</t>
  </si>
  <si>
    <t>CONCEIÇÃO DO LAGO AÇU - MA</t>
  </si>
  <si>
    <t>RECUPERAÇÃO DE ESTRADAS VICINAIS NO MUNICÍPIO DE CONCEIÇÃO DO LAGO AÇU/MA</t>
  </si>
  <si>
    <t>IMPORTA O SEGUINTE ORÇAMENTO O VALOR TOTAL DE: DUZENTOS E NOVENTA MIL REAIS.</t>
  </si>
  <si>
    <t>ESTA PLANILHA IMPORTA O VALOR DE: DUZENTOS E NOVENTA MIL REAIS.</t>
  </si>
  <si>
    <t xml:space="preserve">ORÇAMENTO TRECHO </t>
  </si>
  <si>
    <t xml:space="preserve">CÁLCULO DA DMT TRECHO </t>
  </si>
  <si>
    <t>1.2</t>
  </si>
  <si>
    <t>1.3</t>
  </si>
  <si>
    <t>1.4</t>
  </si>
  <si>
    <t>RECUPERAÇÃO DE ESTRADAS VICINAIS NO MUNICÍPIO DE CONCEIÇÃO DO LAGO AÇU-MA</t>
  </si>
  <si>
    <t>tkm</t>
  </si>
  <si>
    <t>Transporte com caminhão basculante de 10 m³ - rodovia em leito natural</t>
  </si>
  <si>
    <t xml:space="preserve">Regularização de subleito </t>
  </si>
  <si>
    <t>5.3</t>
  </si>
  <si>
    <t>5.4</t>
  </si>
  <si>
    <t>Boca BDTC D=1,00 m</t>
  </si>
  <si>
    <t>Corpo BDTC D=1,00 m</t>
  </si>
  <si>
    <t>2.5</t>
  </si>
  <si>
    <t>2.6</t>
  </si>
  <si>
    <t>BARREIRINHAS - MA</t>
  </si>
  <si>
    <t>C4187 - SEINFRA</t>
  </si>
  <si>
    <t>Roço manual de faixa viária</t>
  </si>
  <si>
    <t>OBJETO: SERVIÇOS DE IMPLANTAÇÃO, RECUPERAÇÃO E MANUTENÇÃO DE ESTRADAS VICINAIS NA ZONA RURAL DO MUNICÍPIO DE BARREIRINHAS/MA.</t>
  </si>
  <si>
    <t>Quatro milhões, sessenta e oito mil, setecentos e trinta e dois reais e sessenta e três centavos.</t>
  </si>
  <si>
    <t>PREFEITURA MUNICIPAL DE BARREIRINHAS/MA</t>
  </si>
  <si>
    <t>CNPJ: 06.217.954/0001-37</t>
  </si>
  <si>
    <t>CEP: 65590-000 / BARREIRINHAS - MA</t>
  </si>
  <si>
    <t>IMPORTA O SEGUINTE ORÇAMENTO EM: Quatro milhões, sessenta e oito mil, setecentos e trinta e dois reais e sessenta e três centavos.</t>
  </si>
  <si>
    <t>SERVIÇOS DE IMPLANTAÇÃO, RECUPERAÇÃO E MANUTENÇÃO DE ESTRADAS VICINAIS NA ZONA RURAL DO MUNICÍPIO DE BARREIRINHAS/MA.</t>
  </si>
  <si>
    <t>Barrerinhas/MA</t>
  </si>
  <si>
    <t>Prefeitura Municipal de Barreirinhas/MA</t>
  </si>
  <si>
    <t>SINAPI 01/2023 E DNIT SICRO 3 10/2022</t>
  </si>
  <si>
    <t xml:space="preserve">Objeto: SERVIÇOS DE IMPLANTAÇÃO, RECUPERAÇÃO E MANUTENÇÃO DE ESTRADAS VICINAIS NA ZONA RURAL DO MUNICÍPIO DE BARREIRINHAS/MA.                                                                                                                                                                                                                                                                                                             Proponente: PREFEITURA MUNICIPAL DE BARREIRINHAS - MA                                                                                      </t>
  </si>
  <si>
    <t xml:space="preserve">MEMÓRIA DE CÁLCULO </t>
  </si>
  <si>
    <t>AV. JOAQUIM SOEIRO DE CARVALHO, 533</t>
  </si>
  <si>
    <t>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</si>
</sst>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quot;R$&quot;\ * #,##0.00_-;\-&quot;R$&quot;\ * #,##0.00_-;_-&quot;R$&quot;\ * &quot;-&quot;??_-;_-@_-"/>
    <numFmt numFmtId="164" formatCode="_(&quot;R$ &quot;* #,##0.00_);_(&quot;R$ &quot;* \(#,##0.00\);_(&quot;R$ &quot;* &quot;-&quot;??_);_(@_)"/>
    <numFmt numFmtId="165" formatCode="General;General;"/>
    <numFmt numFmtId="166" formatCode="dd\ &quot;de&quot;\ mmmm\ &quot;de&quot;\ yyyy"/>
    <numFmt numFmtId="167" formatCode="#,##0.000"/>
    <numFmt numFmtId="168" formatCode="#,##0.0000"/>
    <numFmt numFmtId="169" formatCode="0.0000%"/>
    <numFmt numFmtId="170" formatCode="0.000%"/>
  </numFmts>
  <fonts count="70" x14ac:knownFonts="1">
    <font>
      <sz val="11"/>
      <color theme="1"/>
      <name val="Calibri"/>
      <family val="2"/>
      <scheme val="minor"/>
    </font>
    <font>
      <sz val="11"/>
      <color theme="1"/>
      <name val="Calibri"/>
      <family val="2"/>
      <scheme val="minor"/>
    </font>
    <font>
      <b/>
      <sz val="11"/>
      <color theme="1"/>
      <name val="Calibri"/>
      <family val="2"/>
      <scheme val="minor"/>
    </font>
    <font>
      <sz val="12"/>
      <color theme="1"/>
      <name val="Calibri"/>
      <family val="2"/>
      <scheme val="minor"/>
    </font>
    <font>
      <b/>
      <sz val="12"/>
      <color theme="1"/>
      <name val="Calibri"/>
      <family val="2"/>
      <scheme val="minor"/>
    </font>
    <font>
      <b/>
      <sz val="12"/>
      <color theme="0"/>
      <name val="Calibri"/>
      <family val="2"/>
      <scheme val="minor"/>
    </font>
    <font>
      <b/>
      <sz val="12"/>
      <color theme="0"/>
      <name val="Arial"/>
      <family val="2"/>
    </font>
    <font>
      <b/>
      <sz val="11"/>
      <color theme="1"/>
      <name val="Arial"/>
      <family val="2"/>
    </font>
    <font>
      <sz val="11"/>
      <color theme="1"/>
      <name val="Calibri Light"/>
      <family val="2"/>
    </font>
    <font>
      <sz val="12"/>
      <color theme="1"/>
      <name val="Calibri Light"/>
      <family val="2"/>
    </font>
    <font>
      <b/>
      <sz val="12"/>
      <color theme="1"/>
      <name val="Calibri Light"/>
      <family val="2"/>
    </font>
    <font>
      <i/>
      <sz val="11"/>
      <color theme="1"/>
      <name val="Calibri Light"/>
      <family val="2"/>
    </font>
    <font>
      <b/>
      <sz val="11"/>
      <color theme="1"/>
      <name val="Calibri Light"/>
      <family val="2"/>
    </font>
    <font>
      <sz val="10"/>
      <name val="Arial"/>
      <family val="2"/>
    </font>
    <font>
      <b/>
      <sz val="10"/>
      <name val="Arial"/>
      <family val="2"/>
    </font>
    <font>
      <b/>
      <sz val="10"/>
      <color indexed="12"/>
      <name val="Arial"/>
      <family val="2"/>
    </font>
    <font>
      <sz val="9"/>
      <name val="Arial"/>
      <family val="2"/>
    </font>
    <font>
      <b/>
      <sz val="11"/>
      <name val="Arial"/>
      <family val="2"/>
    </font>
    <font>
      <b/>
      <sz val="20"/>
      <color indexed="10"/>
      <name val="Arial"/>
      <family val="2"/>
    </font>
    <font>
      <sz val="11"/>
      <name val="Arial"/>
      <family val="2"/>
    </font>
    <font>
      <b/>
      <sz val="12"/>
      <color indexed="10"/>
      <name val="Arial"/>
      <family val="2"/>
    </font>
    <font>
      <sz val="11"/>
      <color indexed="9"/>
      <name val="Arial"/>
      <family val="2"/>
    </font>
    <font>
      <b/>
      <sz val="11"/>
      <color indexed="12"/>
      <name val="Arial"/>
      <family val="2"/>
    </font>
    <font>
      <b/>
      <sz val="18"/>
      <name val="Arial"/>
      <family val="2"/>
    </font>
    <font>
      <sz val="10.5"/>
      <name val="Arial"/>
      <family val="2"/>
    </font>
    <font>
      <i/>
      <sz val="12"/>
      <name val="Calibri"/>
      <family val="2"/>
    </font>
    <font>
      <i/>
      <u/>
      <sz val="12"/>
      <name val="Calibri"/>
      <family val="2"/>
    </font>
    <font>
      <u/>
      <sz val="10"/>
      <name val="Arial"/>
      <family val="2"/>
    </font>
    <font>
      <sz val="12"/>
      <name val="Arial"/>
      <family val="2"/>
    </font>
    <font>
      <b/>
      <sz val="12"/>
      <color theme="1"/>
      <name val="Times New Roman"/>
      <family val="1"/>
    </font>
    <font>
      <b/>
      <sz val="14"/>
      <color theme="1"/>
      <name val="Times New Roman"/>
      <family val="1"/>
    </font>
    <font>
      <sz val="11"/>
      <color theme="1"/>
      <name val="Times New Roman"/>
      <family val="1"/>
    </font>
    <font>
      <b/>
      <sz val="10"/>
      <color theme="1"/>
      <name val="Times New Roman"/>
      <family val="1"/>
    </font>
    <font>
      <b/>
      <sz val="9"/>
      <color theme="1"/>
      <name val="Times New Roman"/>
      <family val="1"/>
    </font>
    <font>
      <b/>
      <sz val="6"/>
      <color theme="1"/>
      <name val="Times New Roman"/>
      <family val="1"/>
    </font>
    <font>
      <sz val="10"/>
      <color theme="1"/>
      <name val="Times New Roman"/>
      <family val="1"/>
    </font>
    <font>
      <sz val="11"/>
      <color theme="1"/>
      <name val="Cambria"/>
      <family val="1"/>
      <scheme val="major"/>
    </font>
    <font>
      <sz val="16"/>
      <color theme="1"/>
      <name val="Cambria"/>
      <family val="1"/>
      <scheme val="major"/>
    </font>
    <font>
      <b/>
      <sz val="16"/>
      <color theme="1"/>
      <name val="Cambria"/>
      <family val="1"/>
      <scheme val="major"/>
    </font>
    <font>
      <i/>
      <sz val="16"/>
      <color theme="1"/>
      <name val="Cambria"/>
      <family val="1"/>
      <scheme val="major"/>
    </font>
    <font>
      <b/>
      <sz val="11"/>
      <color theme="1"/>
      <name val="Cambria"/>
      <family val="1"/>
      <scheme val="major"/>
    </font>
    <font>
      <sz val="12"/>
      <color theme="1"/>
      <name val="Cambria"/>
      <family val="1"/>
      <scheme val="major"/>
    </font>
    <font>
      <b/>
      <sz val="14"/>
      <name val="Cambria"/>
      <family val="1"/>
      <scheme val="major"/>
    </font>
    <font>
      <b/>
      <sz val="12"/>
      <color theme="1"/>
      <name val="Cambria"/>
      <family val="1"/>
      <scheme val="major"/>
    </font>
    <font>
      <i/>
      <sz val="11"/>
      <color theme="1"/>
      <name val="Cambria"/>
      <family val="1"/>
      <scheme val="major"/>
    </font>
    <font>
      <b/>
      <sz val="12"/>
      <color theme="0"/>
      <name val="Cambria"/>
      <family val="1"/>
      <scheme val="major"/>
    </font>
    <font>
      <sz val="12"/>
      <name val="Cambria"/>
      <family val="1"/>
      <scheme val="major"/>
    </font>
    <font>
      <sz val="12"/>
      <color rgb="FFFF0000"/>
      <name val="Cambria"/>
      <family val="1"/>
      <scheme val="major"/>
    </font>
    <font>
      <sz val="11"/>
      <color rgb="FFFF0000"/>
      <name val="Cambria"/>
      <family val="1"/>
      <scheme val="major"/>
    </font>
    <font>
      <b/>
      <sz val="14"/>
      <color theme="1"/>
      <name val="Cambria"/>
      <family val="1"/>
      <scheme val="major"/>
    </font>
    <font>
      <b/>
      <sz val="16"/>
      <color theme="0"/>
      <name val="Cambria"/>
      <family val="1"/>
      <scheme val="major"/>
    </font>
    <font>
      <b/>
      <sz val="16"/>
      <name val="Cambria"/>
      <family val="1"/>
      <scheme val="major"/>
    </font>
    <font>
      <sz val="14"/>
      <color theme="1"/>
      <name val="Cambria"/>
      <family val="1"/>
      <scheme val="major"/>
    </font>
    <font>
      <b/>
      <i/>
      <sz val="11"/>
      <color theme="1"/>
      <name val="Cambria"/>
      <family val="1"/>
      <scheme val="major"/>
    </font>
    <font>
      <sz val="9"/>
      <name val="Cambria"/>
      <family val="1"/>
      <scheme val="major"/>
    </font>
    <font>
      <b/>
      <sz val="9"/>
      <name val="Cambria"/>
      <family val="1"/>
      <scheme val="major"/>
    </font>
    <font>
      <b/>
      <sz val="11"/>
      <color indexed="8"/>
      <name val="Cambria"/>
      <family val="1"/>
      <scheme val="major"/>
    </font>
    <font>
      <b/>
      <sz val="9"/>
      <color indexed="8"/>
      <name val="Cambria"/>
      <family val="1"/>
      <scheme val="major"/>
    </font>
    <font>
      <b/>
      <i/>
      <sz val="12"/>
      <color theme="1"/>
      <name val="Cambria"/>
      <family val="1"/>
      <scheme val="major"/>
    </font>
    <font>
      <b/>
      <i/>
      <sz val="12"/>
      <name val="Cambria"/>
      <family val="1"/>
      <scheme val="major"/>
    </font>
    <font>
      <b/>
      <sz val="12"/>
      <name val="Cambria"/>
      <family val="1"/>
      <scheme val="major"/>
    </font>
    <font>
      <b/>
      <sz val="12"/>
      <color indexed="8"/>
      <name val="Cambria"/>
      <family val="1"/>
      <scheme val="major"/>
    </font>
    <font>
      <i/>
      <sz val="12"/>
      <color theme="1"/>
      <name val="Cambria"/>
      <family val="1"/>
      <scheme val="major"/>
    </font>
    <font>
      <b/>
      <sz val="10"/>
      <color indexed="8"/>
      <name val="Cambria"/>
      <family val="1"/>
      <scheme val="major"/>
    </font>
    <font>
      <b/>
      <sz val="10"/>
      <name val="Cambria"/>
      <family val="1"/>
      <scheme val="major"/>
    </font>
    <font>
      <sz val="10"/>
      <name val="Cambria"/>
      <family val="1"/>
      <scheme val="major"/>
    </font>
    <font>
      <sz val="11"/>
      <color theme="0"/>
      <name val="Calibri"/>
      <family val="2"/>
      <scheme val="minor"/>
    </font>
    <font>
      <b/>
      <i/>
      <sz val="14"/>
      <color theme="1"/>
      <name val="Cambria"/>
      <family val="1"/>
      <scheme val="major"/>
    </font>
    <font>
      <b/>
      <sz val="11"/>
      <color rgb="FFFF0000"/>
      <name val="Cambria"/>
      <family val="1"/>
      <scheme val="major"/>
    </font>
    <font>
      <b/>
      <i/>
      <sz val="8"/>
      <name val="Cambria"/>
      <family val="1"/>
      <scheme val="major"/>
    </font>
  </fonts>
  <fills count="14">
    <fill>
      <patternFill patternType="none"/>
    </fill>
    <fill>
      <patternFill patternType="gray125"/>
    </fill>
    <fill>
      <patternFill patternType="solid">
        <fgColor rgb="FFFFC000"/>
        <bgColor indexed="64"/>
      </patternFill>
    </fill>
    <fill>
      <patternFill patternType="solid">
        <fgColor rgb="FF0070C0"/>
        <bgColor indexed="64"/>
      </patternFill>
    </fill>
    <fill>
      <patternFill patternType="solid">
        <fgColor theme="0"/>
        <bgColor indexed="64"/>
      </patternFill>
    </fill>
    <fill>
      <patternFill patternType="solid">
        <fgColor theme="0" tint="-4.9989318521683403E-2"/>
        <bgColor indexed="64"/>
      </patternFill>
    </fill>
    <fill>
      <patternFill patternType="solid">
        <fgColor indexed="9"/>
        <bgColor indexed="26"/>
      </patternFill>
    </fill>
    <fill>
      <patternFill patternType="solid">
        <fgColor theme="4" tint="0.39997558519241921"/>
        <bgColor indexed="64"/>
      </patternFill>
    </fill>
    <fill>
      <patternFill patternType="solid">
        <fgColor theme="4" tint="0.59999389629810485"/>
        <bgColor indexed="64"/>
      </patternFill>
    </fill>
    <fill>
      <patternFill patternType="solid">
        <fgColor theme="6" tint="0.79998168889431442"/>
        <bgColor indexed="64"/>
      </patternFill>
    </fill>
    <fill>
      <patternFill patternType="solid">
        <fgColor theme="3" tint="0.59999389629810485"/>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6" tint="0.39997558519241921"/>
        <bgColor indexed="64"/>
      </patternFill>
    </fill>
  </fills>
  <borders count="7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auto="1"/>
      </left>
      <right style="hair">
        <color auto="1"/>
      </right>
      <top style="hair">
        <color auto="1"/>
      </top>
      <bottom style="hair">
        <color auto="1"/>
      </bottom>
      <diagonal/>
    </border>
    <border>
      <left/>
      <right/>
      <top/>
      <bottom style="hair">
        <color auto="1"/>
      </bottom>
      <diagonal/>
    </border>
    <border>
      <left style="medium">
        <color theme="0"/>
      </left>
      <right style="medium">
        <color theme="0"/>
      </right>
      <top style="medium">
        <color theme="0"/>
      </top>
      <bottom style="medium">
        <color theme="0"/>
      </bottom>
      <diagonal/>
    </border>
    <border>
      <left style="medium">
        <color theme="0"/>
      </left>
      <right style="medium">
        <color theme="0"/>
      </right>
      <top style="medium">
        <color theme="0"/>
      </top>
      <bottom/>
      <diagonal/>
    </border>
    <border>
      <left style="medium">
        <color theme="0"/>
      </left>
      <right style="medium">
        <color theme="0"/>
      </right>
      <top/>
      <bottom style="medium">
        <color theme="0"/>
      </bottom>
      <diagonal/>
    </border>
    <border>
      <left/>
      <right/>
      <top/>
      <bottom style="thin">
        <color theme="0"/>
      </bottom>
      <diagonal/>
    </border>
    <border>
      <left/>
      <right/>
      <top style="thin">
        <color theme="0"/>
      </top>
      <bottom style="thin">
        <color theme="0"/>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medium">
        <color theme="0"/>
      </left>
      <right/>
      <top/>
      <bottom style="medium">
        <color theme="0"/>
      </bottom>
      <diagonal/>
    </border>
    <border>
      <left/>
      <right/>
      <top/>
      <bottom style="medium">
        <color theme="0"/>
      </bottom>
      <diagonal/>
    </border>
    <border>
      <left/>
      <right style="medium">
        <color theme="0"/>
      </right>
      <top/>
      <bottom style="medium">
        <color theme="0"/>
      </bottom>
      <diagonal/>
    </border>
    <border>
      <left style="medium">
        <color theme="0"/>
      </left>
      <right/>
      <top/>
      <bottom/>
      <diagonal/>
    </border>
    <border>
      <left style="hair">
        <color auto="1"/>
      </left>
      <right/>
      <top style="hair">
        <color auto="1"/>
      </top>
      <bottom/>
      <diagonal/>
    </border>
    <border>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style="hair">
        <color auto="1"/>
      </right>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thin">
        <color indexed="64"/>
      </left>
      <right style="thin">
        <color indexed="64"/>
      </right>
      <top style="thin">
        <color indexed="64"/>
      </top>
      <bottom style="thin">
        <color indexed="64"/>
      </bottom>
      <diagonal/>
    </border>
    <border>
      <left/>
      <right style="medium">
        <color theme="0"/>
      </right>
      <top style="hair">
        <color auto="1"/>
      </top>
      <bottom/>
      <diagonal/>
    </border>
    <border>
      <left style="medium">
        <color theme="0"/>
      </left>
      <right/>
      <top style="hair">
        <color auto="1"/>
      </top>
      <bottom/>
      <diagonal/>
    </border>
    <border>
      <left/>
      <right style="medium">
        <color theme="0"/>
      </right>
      <top/>
      <bottom/>
      <diagonal/>
    </border>
    <border>
      <left style="medium">
        <color theme="0"/>
      </left>
      <right style="medium">
        <color theme="0"/>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theme="0"/>
      </right>
      <top/>
      <bottom/>
      <diagonal/>
    </border>
    <border>
      <left/>
      <right style="thin">
        <color indexed="64"/>
      </right>
      <top style="thin">
        <color theme="0"/>
      </top>
      <bottom style="thin">
        <color theme="0"/>
      </bottom>
      <diagonal/>
    </border>
    <border>
      <left style="thin">
        <color theme="0"/>
      </left>
      <right style="thin">
        <color indexed="64"/>
      </right>
      <top style="thin">
        <color theme="0"/>
      </top>
      <bottom style="thin">
        <color theme="0"/>
      </bottom>
      <diagonal/>
    </border>
    <border>
      <left style="thin">
        <color indexed="64"/>
      </left>
      <right/>
      <top style="thin">
        <color theme="0"/>
      </top>
      <bottom style="thin">
        <color theme="0"/>
      </bottom>
      <diagonal/>
    </border>
    <border>
      <left/>
      <right/>
      <top style="thin">
        <color theme="0"/>
      </top>
      <bottom/>
      <diagonal/>
    </border>
    <border>
      <left style="thin">
        <color theme="0"/>
      </left>
      <right style="thin">
        <color theme="0"/>
      </right>
      <top style="thin">
        <color theme="0"/>
      </top>
      <bottom style="thin">
        <color theme="0"/>
      </bottom>
      <diagonal/>
    </border>
  </borders>
  <cellStyleXfs count="9">
    <xf numFmtId="0" fontId="0" fillId="0" borderId="0"/>
    <xf numFmtId="44" fontId="1" fillId="0" borderId="0" applyFont="0" applyFill="0" applyBorder="0" applyAlignment="0" applyProtection="0"/>
    <xf numFmtId="9" fontId="1" fillId="0" borderId="0" applyFont="0" applyFill="0" applyBorder="0" applyAlignment="0" applyProtection="0"/>
    <xf numFmtId="0" fontId="13" fillId="0" borderId="0"/>
    <xf numFmtId="0" fontId="3" fillId="0" borderId="0">
      <alignment vertical="center"/>
    </xf>
    <xf numFmtId="0" fontId="16" fillId="0" borderId="0"/>
    <xf numFmtId="164" fontId="13" fillId="0" borderId="0" applyFont="0" applyFill="0" applyBorder="0" applyAlignment="0" applyProtection="0"/>
    <xf numFmtId="9" fontId="3" fillId="0" borderId="0" applyFont="0" applyFill="0" applyBorder="0" applyAlignment="0" applyProtection="0"/>
    <xf numFmtId="0" fontId="13" fillId="0" borderId="0"/>
  </cellStyleXfs>
  <cellXfs count="652">
    <xf numFmtId="0" fontId="0" fillId="0" borderId="0" xfId="0"/>
    <xf numFmtId="0" fontId="0" fillId="0" borderId="0" xfId="0" applyAlignment="1">
      <alignment horizontal="center"/>
    </xf>
    <xf numFmtId="0" fontId="0" fillId="0" borderId="3" xfId="0" applyBorder="1"/>
    <xf numFmtId="0" fontId="0" fillId="0" borderId="5" xfId="0" applyBorder="1"/>
    <xf numFmtId="0" fontId="0" fillId="0" borderId="8" xfId="0" applyBorder="1"/>
    <xf numFmtId="0" fontId="3" fillId="0" borderId="0" xfId="0" applyFont="1"/>
    <xf numFmtId="0" fontId="0" fillId="0" borderId="10" xfId="0" applyBorder="1"/>
    <xf numFmtId="0" fontId="0" fillId="0" borderId="11" xfId="0" applyBorder="1"/>
    <xf numFmtId="0" fontId="0" fillId="3" borderId="0" xfId="0" applyFill="1"/>
    <xf numFmtId="44" fontId="6" fillId="3" borderId="0" xfId="0" applyNumberFormat="1" applyFont="1" applyFill="1"/>
    <xf numFmtId="0" fontId="8" fillId="0" borderId="0" xfId="0" applyFont="1"/>
    <xf numFmtId="0" fontId="9" fillId="0" borderId="0" xfId="0" applyFont="1"/>
    <xf numFmtId="2" fontId="9" fillId="0" borderId="0" xfId="0" applyNumberFormat="1" applyFont="1" applyAlignment="1">
      <alignment horizontal="center"/>
    </xf>
    <xf numFmtId="44" fontId="9" fillId="0" borderId="0" xfId="1" applyFont="1"/>
    <xf numFmtId="0" fontId="9" fillId="0" borderId="0" xfId="0" applyFont="1" applyAlignment="1">
      <alignment horizontal="center"/>
    </xf>
    <xf numFmtId="0" fontId="9" fillId="0" borderId="0" xfId="0" applyFont="1" applyAlignment="1">
      <alignment horizontal="center" vertical="center"/>
    </xf>
    <xf numFmtId="2" fontId="9" fillId="0" borderId="0" xfId="0" applyNumberFormat="1" applyFont="1" applyAlignment="1">
      <alignment horizontal="center" vertical="center"/>
    </xf>
    <xf numFmtId="44" fontId="9" fillId="0" borderId="0" xfId="1" applyFont="1" applyAlignment="1">
      <alignment vertical="center"/>
    </xf>
    <xf numFmtId="0" fontId="0" fillId="0" borderId="0" xfId="0" applyAlignment="1">
      <alignment vertical="center"/>
    </xf>
    <xf numFmtId="2" fontId="8" fillId="0" borderId="0" xfId="0" applyNumberFormat="1" applyFont="1"/>
    <xf numFmtId="0" fontId="5" fillId="0" borderId="0" xfId="0" applyFont="1" applyAlignment="1">
      <alignment horizontal="center" vertical="center" wrapText="1"/>
    </xf>
    <xf numFmtId="0" fontId="8" fillId="0" borderId="12" xfId="0" applyFont="1" applyBorder="1" applyAlignment="1">
      <alignment horizontal="center"/>
    </xf>
    <xf numFmtId="0" fontId="8" fillId="0" borderId="12" xfId="0" applyFont="1" applyBorder="1"/>
    <xf numFmtId="2" fontId="8" fillId="0" borderId="12" xfId="0" applyNumberFormat="1" applyFont="1" applyBorder="1" applyAlignment="1">
      <alignment horizontal="center"/>
    </xf>
    <xf numFmtId="0" fontId="8" fillId="0" borderId="12" xfId="0" applyFont="1" applyBorder="1" applyAlignment="1">
      <alignment horizontal="center" vertical="center"/>
    </xf>
    <xf numFmtId="0" fontId="8" fillId="0" borderId="12" xfId="0" applyFont="1" applyBorder="1" applyAlignment="1">
      <alignment vertical="center"/>
    </xf>
    <xf numFmtId="0" fontId="8" fillId="0" borderId="12" xfId="0" applyFont="1" applyBorder="1" applyAlignment="1">
      <alignment vertical="center" wrapText="1"/>
    </xf>
    <xf numFmtId="2" fontId="8" fillId="0" borderId="12" xfId="0" applyNumberFormat="1" applyFont="1" applyBorder="1" applyAlignment="1">
      <alignment vertical="center"/>
    </xf>
    <xf numFmtId="0" fontId="8" fillId="0" borderId="0" xfId="0" applyFont="1" applyAlignment="1">
      <alignment vertical="center"/>
    </xf>
    <xf numFmtId="9" fontId="8" fillId="0" borderId="0" xfId="2" applyFont="1"/>
    <xf numFmtId="0" fontId="5" fillId="0" borderId="13" xfId="0" applyFont="1" applyBorder="1" applyAlignment="1">
      <alignment horizontal="center" vertical="center" wrapText="1"/>
    </xf>
    <xf numFmtId="1" fontId="8" fillId="0" borderId="12" xfId="0" applyNumberFormat="1" applyFont="1" applyBorder="1" applyAlignment="1">
      <alignment horizontal="center"/>
    </xf>
    <xf numFmtId="2" fontId="12" fillId="0" borderId="12" xfId="0" applyNumberFormat="1" applyFont="1" applyBorder="1" applyAlignment="1">
      <alignment horizontal="center" vertical="center"/>
    </xf>
    <xf numFmtId="0" fontId="2" fillId="0" borderId="0" xfId="0" applyFont="1" applyAlignment="1">
      <alignment horizontal="center"/>
    </xf>
    <xf numFmtId="0" fontId="2" fillId="0" borderId="0" xfId="0" applyFont="1" applyAlignment="1">
      <alignment horizontal="left"/>
    </xf>
    <xf numFmtId="0" fontId="9" fillId="0" borderId="0" xfId="0" applyFont="1" applyAlignment="1">
      <alignment vertical="center" wrapText="1"/>
    </xf>
    <xf numFmtId="10" fontId="9" fillId="0" borderId="0" xfId="2" applyNumberFormat="1" applyFont="1"/>
    <xf numFmtId="10" fontId="0" fillId="0" borderId="0" xfId="0" applyNumberFormat="1"/>
    <xf numFmtId="0" fontId="0" fillId="0" borderId="17" xfId="0" applyBorder="1"/>
    <xf numFmtId="0" fontId="6" fillId="3" borderId="14" xfId="0" applyFont="1" applyFill="1" applyBorder="1" applyAlignment="1">
      <alignment horizontal="center" vertical="center" wrapText="1"/>
    </xf>
    <xf numFmtId="0" fontId="0" fillId="3" borderId="3" xfId="0" applyFill="1" applyBorder="1" applyAlignment="1">
      <alignment horizontal="center"/>
    </xf>
    <xf numFmtId="0" fontId="0" fillId="3" borderId="5" xfId="0" applyFill="1" applyBorder="1" applyAlignment="1">
      <alignment horizontal="center"/>
    </xf>
    <xf numFmtId="0" fontId="0" fillId="3" borderId="8" xfId="0" applyFill="1" applyBorder="1" applyAlignment="1">
      <alignment horizontal="center"/>
    </xf>
    <xf numFmtId="0" fontId="0" fillId="3" borderId="1" xfId="0" applyFill="1" applyBorder="1"/>
    <xf numFmtId="0" fontId="0" fillId="3" borderId="2" xfId="0" applyFill="1" applyBorder="1"/>
    <xf numFmtId="0" fontId="0" fillId="3" borderId="3" xfId="0" applyFill="1" applyBorder="1"/>
    <xf numFmtId="0" fontId="0" fillId="3" borderId="4" xfId="0" applyFill="1" applyBorder="1"/>
    <xf numFmtId="0" fontId="0" fillId="3" borderId="5" xfId="0" applyFill="1" applyBorder="1"/>
    <xf numFmtId="0" fontId="0" fillId="3" borderId="7" xfId="0" applyFill="1" applyBorder="1"/>
    <xf numFmtId="0" fontId="0" fillId="3" borderId="8" xfId="0" applyFill="1" applyBorder="1"/>
    <xf numFmtId="0" fontId="13" fillId="0" borderId="0" xfId="3"/>
    <xf numFmtId="0" fontId="14" fillId="0" borderId="0" xfId="3" applyFont="1" applyAlignment="1">
      <alignment horizontal="center"/>
    </xf>
    <xf numFmtId="0" fontId="14" fillId="0" borderId="36" xfId="3" applyFont="1" applyBorder="1" applyAlignment="1">
      <alignment horizontal="center"/>
    </xf>
    <xf numFmtId="10" fontId="15" fillId="0" borderId="36" xfId="3" applyNumberFormat="1" applyFont="1" applyBorder="1" applyAlignment="1">
      <alignment horizontal="center"/>
    </xf>
    <xf numFmtId="0" fontId="14" fillId="0" borderId="0" xfId="3" applyFont="1"/>
    <xf numFmtId="0" fontId="14" fillId="0" borderId="36" xfId="3" applyFont="1" applyBorder="1" applyAlignment="1">
      <alignment horizontal="center" vertical="center" wrapText="1"/>
    </xf>
    <xf numFmtId="0" fontId="18" fillId="0" borderId="0" xfId="3" applyFont="1" applyAlignment="1">
      <alignment vertical="top" wrapText="1"/>
    </xf>
    <xf numFmtId="0" fontId="19" fillId="0" borderId="36" xfId="3" applyFont="1" applyBorder="1" applyAlignment="1">
      <alignment horizontal="center" vertical="center"/>
    </xf>
    <xf numFmtId="4" fontId="17" fillId="0" borderId="36" xfId="3" applyNumberFormat="1" applyFont="1" applyBorder="1" applyAlignment="1">
      <alignment horizontal="center" vertical="center"/>
    </xf>
    <xf numFmtId="10" fontId="19" fillId="0" borderId="36" xfId="3" applyNumberFormat="1" applyFont="1" applyBorder="1" applyAlignment="1">
      <alignment horizontal="center" vertical="center"/>
    </xf>
    <xf numFmtId="10" fontId="19" fillId="0" borderId="36" xfId="3" applyNumberFormat="1" applyFont="1" applyBorder="1" applyAlignment="1">
      <alignment horizontal="center" vertical="center" wrapText="1"/>
    </xf>
    <xf numFmtId="4" fontId="17" fillId="0" borderId="36" xfId="3" applyNumberFormat="1" applyFont="1" applyBorder="1" applyAlignment="1">
      <alignment horizontal="center" vertical="center" wrapText="1"/>
    </xf>
    <xf numFmtId="0" fontId="20" fillId="0" borderId="0" xfId="3" applyFont="1" applyAlignment="1">
      <alignment wrapText="1"/>
    </xf>
    <xf numFmtId="0" fontId="19" fillId="0" borderId="0" xfId="3" applyFont="1" applyAlignment="1">
      <alignment horizontal="center" vertical="center" wrapText="1"/>
    </xf>
    <xf numFmtId="10" fontId="19" fillId="0" borderId="0" xfId="3" applyNumberFormat="1" applyFont="1" applyAlignment="1">
      <alignment horizontal="center" vertical="center"/>
    </xf>
    <xf numFmtId="10" fontId="17" fillId="0" borderId="0" xfId="7" applyNumberFormat="1" applyFont="1" applyFill="1" applyBorder="1" applyAlignment="1" applyProtection="1">
      <alignment horizontal="center" vertical="center" wrapText="1"/>
    </xf>
    <xf numFmtId="0" fontId="13" fillId="0" borderId="0" xfId="3" applyProtection="1">
      <protection locked="0"/>
    </xf>
    <xf numFmtId="10" fontId="13" fillId="0" borderId="0" xfId="3" applyNumberFormat="1"/>
    <xf numFmtId="0" fontId="23" fillId="0" borderId="36" xfId="3" applyFont="1" applyBorder="1" applyAlignment="1">
      <alignment horizontal="center" vertical="center"/>
    </xf>
    <xf numFmtId="0" fontId="13" fillId="0" borderId="0" xfId="3" applyAlignment="1">
      <alignment horizontal="center" vertical="top"/>
    </xf>
    <xf numFmtId="0" fontId="27" fillId="0" borderId="0" xfId="3" applyFont="1" applyAlignment="1">
      <alignment horizontal="center" vertical="top"/>
    </xf>
    <xf numFmtId="0" fontId="14" fillId="0" borderId="0" xfId="5" applyFont="1" applyAlignment="1">
      <alignment horizontal="left" vertical="top"/>
    </xf>
    <xf numFmtId="0" fontId="19" fillId="0" borderId="0" xfId="3" applyFont="1"/>
    <xf numFmtId="0" fontId="19" fillId="0" borderId="0" xfId="3" applyFont="1" applyAlignment="1">
      <alignment vertical="top"/>
    </xf>
    <xf numFmtId="0" fontId="13" fillId="0" borderId="10" xfId="3" applyBorder="1"/>
    <xf numFmtId="166" fontId="13" fillId="0" borderId="10" xfId="3" applyNumberFormat="1" applyBorder="1"/>
    <xf numFmtId="0" fontId="14" fillId="0" borderId="10" xfId="3" applyFont="1" applyBorder="1" applyAlignment="1">
      <alignment horizontal="left"/>
    </xf>
    <xf numFmtId="0" fontId="13" fillId="0" borderId="11" xfId="3" applyBorder="1"/>
    <xf numFmtId="0" fontId="4" fillId="0" borderId="10" xfId="0" applyFont="1" applyBorder="1" applyAlignment="1">
      <alignment vertical="center" wrapText="1"/>
    </xf>
    <xf numFmtId="0" fontId="4" fillId="0" borderId="11" xfId="0" applyFont="1" applyBorder="1" applyAlignment="1">
      <alignment vertical="center" wrapText="1"/>
    </xf>
    <xf numFmtId="44" fontId="0" fillId="0" borderId="0" xfId="0" applyNumberFormat="1"/>
    <xf numFmtId="2" fontId="0" fillId="0" borderId="0" xfId="0" applyNumberFormat="1"/>
    <xf numFmtId="0" fontId="31" fillId="0" borderId="0" xfId="0" applyFont="1"/>
    <xf numFmtId="0" fontId="32" fillId="0" borderId="36" xfId="0" applyFont="1" applyBorder="1" applyAlignment="1">
      <alignment horizontal="center" vertical="center" wrapText="1"/>
    </xf>
    <xf numFmtId="0" fontId="32" fillId="0" borderId="47" xfId="0" applyFont="1" applyBorder="1" applyAlignment="1">
      <alignment horizontal="center" vertical="center" wrapText="1"/>
    </xf>
    <xf numFmtId="0" fontId="33" fillId="0" borderId="36" xfId="0" applyFont="1" applyBorder="1" applyAlignment="1">
      <alignment horizontal="center" vertical="center"/>
    </xf>
    <xf numFmtId="0" fontId="34" fillId="0" borderId="36" xfId="0" applyFont="1" applyBorder="1" applyAlignment="1">
      <alignment horizontal="center" vertical="center"/>
    </xf>
    <xf numFmtId="0" fontId="35" fillId="0" borderId="54" xfId="0" applyFont="1" applyBorder="1" applyAlignment="1">
      <alignment horizontal="left" vertical="center"/>
    </xf>
    <xf numFmtId="167" fontId="35" fillId="0" borderId="36" xfId="0" applyNumberFormat="1" applyFont="1" applyBorder="1" applyAlignment="1">
      <alignment horizontal="right" vertical="center"/>
    </xf>
    <xf numFmtId="168" fontId="35" fillId="0" borderId="36" xfId="0" applyNumberFormat="1" applyFont="1" applyBorder="1" applyAlignment="1">
      <alignment horizontal="right" vertical="center"/>
    </xf>
    <xf numFmtId="4" fontId="35" fillId="0" borderId="47" xfId="0" applyNumberFormat="1" applyFont="1" applyBorder="1" applyAlignment="1">
      <alignment horizontal="right" vertical="center"/>
    </xf>
    <xf numFmtId="0" fontId="31" fillId="0" borderId="0" xfId="0" applyFont="1" applyAlignment="1">
      <alignment horizontal="right"/>
    </xf>
    <xf numFmtId="0" fontId="35" fillId="0" borderId="55" xfId="0" applyFont="1" applyBorder="1" applyAlignment="1">
      <alignment horizontal="left" vertical="center"/>
    </xf>
    <xf numFmtId="4" fontId="35" fillId="0" borderId="36" xfId="0" applyNumberFormat="1" applyFont="1" applyBorder="1" applyAlignment="1">
      <alignment horizontal="right" vertical="center"/>
    </xf>
    <xf numFmtId="0" fontId="32" fillId="0" borderId="36" xfId="0" applyFont="1" applyBorder="1" applyAlignment="1">
      <alignment horizontal="right" vertical="center"/>
    </xf>
    <xf numFmtId="4" fontId="32" fillId="0" borderId="47" xfId="0" applyNumberFormat="1" applyFont="1" applyBorder="1" applyAlignment="1">
      <alignment horizontal="right" vertical="center"/>
    </xf>
    <xf numFmtId="0" fontId="32" fillId="0" borderId="55" xfId="0" applyFont="1" applyBorder="1" applyAlignment="1">
      <alignment horizontal="center" vertical="center"/>
    </xf>
    <xf numFmtId="0" fontId="33" fillId="0" borderId="47" xfId="0" applyFont="1" applyBorder="1" applyAlignment="1">
      <alignment horizontal="center" vertical="center" wrapText="1"/>
    </xf>
    <xf numFmtId="10" fontId="35" fillId="0" borderId="36" xfId="0" applyNumberFormat="1" applyFont="1" applyBorder="1" applyAlignment="1">
      <alignment horizontal="right" vertical="center"/>
    </xf>
    <xf numFmtId="0" fontId="32" fillId="0" borderId="46" xfId="0" applyFont="1" applyBorder="1" applyAlignment="1">
      <alignment horizontal="left" vertical="center"/>
    </xf>
    <xf numFmtId="4" fontId="32" fillId="0" borderId="36" xfId="0" applyNumberFormat="1" applyFont="1" applyBorder="1" applyAlignment="1">
      <alignment horizontal="center" vertical="center"/>
    </xf>
    <xf numFmtId="0" fontId="35" fillId="0" borderId="11" xfId="0" applyFont="1" applyBorder="1" applyAlignment="1">
      <alignment horizontal="center" vertical="center"/>
    </xf>
    <xf numFmtId="0" fontId="33" fillId="0" borderId="47" xfId="0" applyFont="1" applyBorder="1" applyAlignment="1">
      <alignment horizontal="center" vertical="center"/>
    </xf>
    <xf numFmtId="0" fontId="35" fillId="0" borderId="36" xfId="0" applyFont="1" applyBorder="1" applyAlignment="1">
      <alignment horizontal="center" vertical="center"/>
    </xf>
    <xf numFmtId="0" fontId="32" fillId="0" borderId="46" xfId="0" applyFont="1" applyBorder="1" applyAlignment="1">
      <alignment vertical="center"/>
    </xf>
    <xf numFmtId="10" fontId="32" fillId="0" borderId="36" xfId="0" applyNumberFormat="1" applyFont="1" applyBorder="1" applyAlignment="1">
      <alignment vertical="center"/>
    </xf>
    <xf numFmtId="4" fontId="32" fillId="0" borderId="59" xfId="0" applyNumberFormat="1" applyFont="1" applyBorder="1" applyAlignment="1">
      <alignment horizontal="right" vertical="center"/>
    </xf>
    <xf numFmtId="0" fontId="31" fillId="0" borderId="54" xfId="0" applyFont="1" applyBorder="1"/>
    <xf numFmtId="0" fontId="31" fillId="0" borderId="63" xfId="0" applyFont="1" applyBorder="1"/>
    <xf numFmtId="0" fontId="31" fillId="0" borderId="64" xfId="0" applyFont="1" applyBorder="1"/>
    <xf numFmtId="0" fontId="31" fillId="0" borderId="65" xfId="0" applyFont="1" applyBorder="1"/>
    <xf numFmtId="0" fontId="31" fillId="0" borderId="66" xfId="0" applyFont="1" applyBorder="1"/>
    <xf numFmtId="0" fontId="35" fillId="0" borderId="55" xfId="0" applyFont="1" applyBorder="1" applyAlignment="1">
      <alignment horizontal="left" vertical="center" wrapText="1"/>
    </xf>
    <xf numFmtId="4" fontId="31" fillId="0" borderId="0" xfId="0" applyNumberFormat="1" applyFont="1"/>
    <xf numFmtId="0" fontId="36" fillId="0" borderId="0" xfId="0" applyFont="1"/>
    <xf numFmtId="0" fontId="36" fillId="0" borderId="1" xfId="0" applyFont="1" applyBorder="1"/>
    <xf numFmtId="0" fontId="36" fillId="0" borderId="2" xfId="0" applyFont="1" applyBorder="1"/>
    <xf numFmtId="0" fontId="36" fillId="0" borderId="3" xfId="0" applyFont="1" applyBorder="1"/>
    <xf numFmtId="0" fontId="36" fillId="0" borderId="5" xfId="0" applyFont="1" applyBorder="1"/>
    <xf numFmtId="0" fontId="36" fillId="0" borderId="7" xfId="0" applyFont="1" applyBorder="1"/>
    <xf numFmtId="0" fontId="36" fillId="0" borderId="8" xfId="0" applyFont="1" applyBorder="1"/>
    <xf numFmtId="0" fontId="39" fillId="0" borderId="0" xfId="0" applyFont="1"/>
    <xf numFmtId="0" fontId="37" fillId="0" borderId="0" xfId="0" applyFont="1"/>
    <xf numFmtId="0" fontId="36" fillId="0" borderId="0" xfId="0" applyFont="1" applyAlignment="1">
      <alignment horizontal="center"/>
    </xf>
    <xf numFmtId="0" fontId="40" fillId="0" borderId="0" xfId="0" applyFont="1"/>
    <xf numFmtId="0" fontId="36" fillId="3" borderId="0" xfId="0" applyFont="1" applyFill="1"/>
    <xf numFmtId="0" fontId="36" fillId="0" borderId="2" xfId="0" applyFont="1" applyBorder="1" applyAlignment="1">
      <alignment horizontal="center"/>
    </xf>
    <xf numFmtId="0" fontId="36" fillId="0" borderId="4" xfId="0" applyFont="1" applyBorder="1"/>
    <xf numFmtId="0" fontId="36" fillId="0" borderId="7" xfId="0" applyFont="1" applyBorder="1" applyAlignment="1">
      <alignment horizontal="center"/>
    </xf>
    <xf numFmtId="0" fontId="36" fillId="0" borderId="6" xfId="0" applyFont="1" applyBorder="1"/>
    <xf numFmtId="0" fontId="36" fillId="2" borderId="0" xfId="0" applyFont="1" applyFill="1"/>
    <xf numFmtId="2" fontId="36" fillId="0" borderId="0" xfId="0" applyNumberFormat="1" applyFont="1"/>
    <xf numFmtId="44" fontId="36" fillId="0" borderId="0" xfId="1" applyFont="1"/>
    <xf numFmtId="44" fontId="36" fillId="0" borderId="0" xfId="0" applyNumberFormat="1" applyFont="1"/>
    <xf numFmtId="0" fontId="45" fillId="0" borderId="0" xfId="0" applyFont="1" applyAlignment="1">
      <alignment horizontal="center" vertical="center" wrapText="1"/>
    </xf>
    <xf numFmtId="0" fontId="41" fillId="0" borderId="0" xfId="0" applyFont="1"/>
    <xf numFmtId="0" fontId="45" fillId="0" borderId="0" xfId="0" applyFont="1" applyAlignment="1">
      <alignment horizontal="center"/>
    </xf>
    <xf numFmtId="0" fontId="45" fillId="3" borderId="0" xfId="0" applyFont="1" applyFill="1" applyAlignment="1">
      <alignment horizontal="center"/>
    </xf>
    <xf numFmtId="2" fontId="45" fillId="3" borderId="0" xfId="0" applyNumberFormat="1" applyFont="1" applyFill="1" applyAlignment="1">
      <alignment horizontal="center"/>
    </xf>
    <xf numFmtId="0" fontId="44" fillId="0" borderId="0" xfId="0" applyFont="1"/>
    <xf numFmtId="2" fontId="44" fillId="0" borderId="0" xfId="0" applyNumberFormat="1" applyFont="1"/>
    <xf numFmtId="0" fontId="40" fillId="2" borderId="0" xfId="0" applyFont="1" applyFill="1" applyAlignment="1">
      <alignment horizontal="center"/>
    </xf>
    <xf numFmtId="0" fontId="40" fillId="0" borderId="0" xfId="0" applyFont="1" applyAlignment="1">
      <alignment horizontal="center"/>
    </xf>
    <xf numFmtId="0" fontId="40" fillId="2" borderId="0" xfId="0" applyFont="1" applyFill="1"/>
    <xf numFmtId="0" fontId="36" fillId="0" borderId="12" xfId="0" applyFont="1" applyBorder="1" applyAlignment="1">
      <alignment horizontal="center"/>
    </xf>
    <xf numFmtId="0" fontId="36" fillId="0" borderId="12" xfId="0" applyFont="1" applyBorder="1"/>
    <xf numFmtId="2" fontId="36" fillId="0" borderId="12" xfId="0" applyNumberFormat="1" applyFont="1" applyBorder="1" applyAlignment="1">
      <alignment horizontal="center"/>
    </xf>
    <xf numFmtId="2" fontId="36" fillId="0" borderId="12" xfId="0" applyNumberFormat="1" applyFont="1" applyBorder="1"/>
    <xf numFmtId="0" fontId="36" fillId="0" borderId="12" xfId="0" applyFont="1" applyBorder="1" applyAlignment="1">
      <alignment horizontal="center" vertical="center"/>
    </xf>
    <xf numFmtId="0" fontId="36" fillId="0" borderId="12" xfId="0" applyFont="1" applyBorder="1" applyAlignment="1">
      <alignment vertical="center"/>
    </xf>
    <xf numFmtId="0" fontId="36" fillId="0" borderId="12" xfId="0" applyFont="1" applyBorder="1" applyAlignment="1">
      <alignment vertical="center" wrapText="1"/>
    </xf>
    <xf numFmtId="2" fontId="36" fillId="0" borderId="12" xfId="0" applyNumberFormat="1" applyFont="1" applyBorder="1" applyAlignment="1">
      <alignment vertical="center"/>
    </xf>
    <xf numFmtId="2" fontId="36" fillId="0" borderId="12" xfId="0" applyNumberFormat="1" applyFont="1" applyBorder="1" applyAlignment="1">
      <alignment horizontal="center" vertical="center"/>
    </xf>
    <xf numFmtId="0" fontId="36" fillId="0" borderId="0" xfId="0" applyFont="1" applyAlignment="1">
      <alignment vertical="center"/>
    </xf>
    <xf numFmtId="0" fontId="36" fillId="0" borderId="33" xfId="0" applyFont="1" applyBorder="1"/>
    <xf numFmtId="0" fontId="36" fillId="0" borderId="34" xfId="0" applyFont="1" applyBorder="1"/>
    <xf numFmtId="0" fontId="36" fillId="0" borderId="12" xfId="0" applyFont="1" applyBorder="1" applyAlignment="1">
      <alignment horizontal="center" vertical="top"/>
    </xf>
    <xf numFmtId="0" fontId="36" fillId="0" borderId="17" xfId="0" applyFont="1" applyBorder="1"/>
    <xf numFmtId="0" fontId="41" fillId="0" borderId="0" xfId="0" applyFont="1" applyAlignment="1">
      <alignment horizontal="center"/>
    </xf>
    <xf numFmtId="2" fontId="41" fillId="0" borderId="0" xfId="0" applyNumberFormat="1" applyFont="1" applyAlignment="1">
      <alignment horizontal="center"/>
    </xf>
    <xf numFmtId="44" fontId="41" fillId="0" borderId="0" xfId="1" applyFont="1"/>
    <xf numFmtId="0" fontId="36" fillId="0" borderId="18" xfId="0" applyFont="1" applyBorder="1"/>
    <xf numFmtId="44" fontId="45" fillId="3" borderId="0" xfId="0" applyNumberFormat="1" applyFont="1" applyFill="1"/>
    <xf numFmtId="44" fontId="40" fillId="2" borderId="0" xfId="0" applyNumberFormat="1" applyFont="1" applyFill="1"/>
    <xf numFmtId="0" fontId="41" fillId="0" borderId="0" xfId="0" applyFont="1" applyAlignment="1">
      <alignment horizontal="center" vertical="center"/>
    </xf>
    <xf numFmtId="2" fontId="41" fillId="0" borderId="0" xfId="0" applyNumberFormat="1" applyFont="1" applyAlignment="1">
      <alignment horizontal="center" vertical="center"/>
    </xf>
    <xf numFmtId="44" fontId="41" fillId="0" borderId="0" xfId="1" applyFont="1" applyAlignment="1">
      <alignment vertical="center"/>
    </xf>
    <xf numFmtId="10" fontId="36" fillId="0" borderId="0" xfId="2" applyNumberFormat="1" applyFont="1"/>
    <xf numFmtId="0" fontId="46" fillId="0" borderId="0" xfId="0" applyFont="1" applyAlignment="1">
      <alignment horizontal="center"/>
    </xf>
    <xf numFmtId="1" fontId="46" fillId="0" borderId="0" xfId="0" applyNumberFormat="1" applyFont="1" applyAlignment="1">
      <alignment horizontal="center"/>
    </xf>
    <xf numFmtId="0" fontId="47" fillId="0" borderId="0" xfId="0" applyFont="1" applyAlignment="1">
      <alignment horizontal="center"/>
    </xf>
    <xf numFmtId="0" fontId="47" fillId="0" borderId="0" xfId="0" applyFont="1"/>
    <xf numFmtId="2" fontId="47" fillId="0" borderId="0" xfId="0" applyNumberFormat="1" applyFont="1" applyAlignment="1">
      <alignment horizontal="center"/>
    </xf>
    <xf numFmtId="0" fontId="47" fillId="0" borderId="0" xfId="0" applyFont="1" applyAlignment="1">
      <alignment horizontal="center" vertical="center"/>
    </xf>
    <xf numFmtId="44" fontId="47" fillId="0" borderId="0" xfId="1" applyFont="1"/>
    <xf numFmtId="0" fontId="48" fillId="0" borderId="0" xfId="0" applyFont="1"/>
    <xf numFmtId="44" fontId="48" fillId="0" borderId="0" xfId="0" applyNumberFormat="1" applyFont="1"/>
    <xf numFmtId="44" fontId="43" fillId="3" borderId="0" xfId="0" applyNumberFormat="1" applyFont="1" applyFill="1"/>
    <xf numFmtId="0" fontId="45" fillId="3" borderId="0" xfId="0" applyFont="1" applyFill="1" applyAlignment="1">
      <alignment horizontal="left"/>
    </xf>
    <xf numFmtId="44" fontId="50" fillId="3" borderId="0" xfId="1" applyFont="1" applyFill="1"/>
    <xf numFmtId="0" fontId="40" fillId="0" borderId="0" xfId="0" applyFont="1" applyAlignment="1">
      <alignment horizontal="center" vertical="top"/>
    </xf>
    <xf numFmtId="0" fontId="36" fillId="0" borderId="0" xfId="0" applyFont="1" applyAlignment="1">
      <alignment vertical="top"/>
    </xf>
    <xf numFmtId="0" fontId="40" fillId="0" borderId="0" xfId="0" applyFont="1" applyAlignment="1">
      <alignment vertical="top"/>
    </xf>
    <xf numFmtId="44" fontId="40" fillId="0" borderId="0" xfId="1" applyFont="1" applyFill="1" applyAlignment="1">
      <alignment vertical="top"/>
    </xf>
    <xf numFmtId="44" fontId="36" fillId="0" borderId="0" xfId="0" applyNumberFormat="1" applyFont="1" applyAlignment="1">
      <alignment vertical="top"/>
    </xf>
    <xf numFmtId="0" fontId="52" fillId="0" borderId="0" xfId="0" applyFont="1"/>
    <xf numFmtId="44" fontId="43" fillId="2" borderId="0" xfId="0" applyNumberFormat="1" applyFont="1" applyFill="1"/>
    <xf numFmtId="44" fontId="53" fillId="0" borderId="0" xfId="1" applyFont="1" applyAlignment="1">
      <alignment horizontal="center"/>
    </xf>
    <xf numFmtId="44" fontId="53" fillId="0" borderId="0" xfId="1" applyFont="1"/>
    <xf numFmtId="0" fontId="54" fillId="0" borderId="0" xfId="0" applyFont="1"/>
    <xf numFmtId="0" fontId="55" fillId="6" borderId="0" xfId="8" applyFont="1" applyFill="1" applyAlignment="1">
      <alignment horizontal="right" vertical="center"/>
    </xf>
    <xf numFmtId="2" fontId="56" fillId="0" borderId="0" xfId="8" applyNumberFormat="1" applyFont="1" applyAlignment="1">
      <alignment horizontal="right"/>
    </xf>
    <xf numFmtId="2" fontId="57" fillId="0" borderId="0" xfId="8" applyNumberFormat="1" applyFont="1" applyAlignment="1">
      <alignment horizontal="left"/>
    </xf>
    <xf numFmtId="0" fontId="54" fillId="0" borderId="0" xfId="0" applyFont="1" applyAlignment="1">
      <alignment horizontal="center" vertical="center"/>
    </xf>
    <xf numFmtId="0" fontId="55" fillId="6" borderId="0" xfId="8" applyFont="1" applyFill="1" applyAlignment="1">
      <alignment horizontal="center" vertical="center"/>
    </xf>
    <xf numFmtId="2" fontId="56" fillId="0" borderId="0" xfId="8" applyNumberFormat="1" applyFont="1" applyAlignment="1">
      <alignment horizontal="right" vertical="center"/>
    </xf>
    <xf numFmtId="2" fontId="57" fillId="0" borderId="0" xfId="8" applyNumberFormat="1" applyFont="1" applyAlignment="1">
      <alignment horizontal="center" vertical="center"/>
    </xf>
    <xf numFmtId="0" fontId="43" fillId="2" borderId="0" xfId="0" applyFont="1" applyFill="1" applyAlignment="1">
      <alignment horizontal="center"/>
    </xf>
    <xf numFmtId="0" fontId="43" fillId="2" borderId="0" xfId="0" applyFont="1" applyFill="1"/>
    <xf numFmtId="0" fontId="41" fillId="2" borderId="0" xfId="0" applyFont="1" applyFill="1"/>
    <xf numFmtId="0" fontId="41" fillId="3" borderId="0" xfId="0" applyFont="1" applyFill="1" applyAlignment="1">
      <alignment horizontal="center"/>
    </xf>
    <xf numFmtId="0" fontId="41" fillId="3" borderId="0" xfId="0" applyFont="1" applyFill="1"/>
    <xf numFmtId="2" fontId="41" fillId="3" borderId="0" xfId="0" applyNumberFormat="1" applyFont="1" applyFill="1" applyAlignment="1">
      <alignment horizontal="center"/>
    </xf>
    <xf numFmtId="44" fontId="41" fillId="3" borderId="0" xfId="1" applyFont="1" applyFill="1" applyAlignment="1">
      <alignment horizontal="center"/>
    </xf>
    <xf numFmtId="44" fontId="41" fillId="3" borderId="0" xfId="1" applyFont="1" applyFill="1"/>
    <xf numFmtId="0" fontId="43" fillId="0" borderId="0" xfId="0" applyFont="1"/>
    <xf numFmtId="0" fontId="43" fillId="0" borderId="0" xfId="0" applyFont="1" applyAlignment="1">
      <alignment horizontal="center"/>
    </xf>
    <xf numFmtId="44" fontId="41" fillId="0" borderId="0" xfId="1" applyFont="1" applyAlignment="1">
      <alignment horizontal="center"/>
    </xf>
    <xf numFmtId="44" fontId="58" fillId="0" borderId="0" xfId="1" applyFont="1" applyAlignment="1">
      <alignment horizontal="center"/>
    </xf>
    <xf numFmtId="44" fontId="58" fillId="0" borderId="0" xfId="1" applyFont="1"/>
    <xf numFmtId="0" fontId="41" fillId="0" borderId="0" xfId="0" applyFont="1" applyAlignment="1">
      <alignment horizontal="left"/>
    </xf>
    <xf numFmtId="0" fontId="43" fillId="0" borderId="0" xfId="0" applyFont="1" applyAlignment="1">
      <alignment horizontal="left" vertical="top" wrapText="1"/>
    </xf>
    <xf numFmtId="0" fontId="41" fillId="0" borderId="0" xfId="0" applyFont="1" applyAlignment="1">
      <alignment horizontal="left" vertical="top"/>
    </xf>
    <xf numFmtId="0" fontId="41" fillId="0" borderId="0" xfId="0" applyFont="1" applyAlignment="1">
      <alignment horizontal="left" vertical="top" wrapText="1"/>
    </xf>
    <xf numFmtId="10" fontId="41" fillId="0" borderId="0" xfId="0" applyNumberFormat="1" applyFont="1" applyAlignment="1">
      <alignment horizontal="left" vertical="top"/>
    </xf>
    <xf numFmtId="0" fontId="43" fillId="0" borderId="0" xfId="0" applyFont="1" applyAlignment="1">
      <alignment wrapText="1"/>
    </xf>
    <xf numFmtId="10" fontId="41" fillId="0" borderId="0" xfId="2" applyNumberFormat="1" applyFont="1" applyAlignment="1">
      <alignment horizontal="left"/>
    </xf>
    <xf numFmtId="0" fontId="41" fillId="0" borderId="0" xfId="0" applyFont="1" applyAlignment="1">
      <alignment horizontal="left" vertical="center"/>
    </xf>
    <xf numFmtId="0" fontId="43" fillId="0" borderId="36" xfId="0" applyFont="1" applyBorder="1" applyAlignment="1">
      <alignment horizontal="center" vertical="top"/>
    </xf>
    <xf numFmtId="2" fontId="41" fillId="0" borderId="36" xfId="0" applyNumberFormat="1" applyFont="1" applyBorder="1" applyAlignment="1">
      <alignment horizontal="center" vertical="top"/>
    </xf>
    <xf numFmtId="44" fontId="43" fillId="0" borderId="36" xfId="1" applyFont="1" applyFill="1" applyBorder="1" applyAlignment="1">
      <alignment horizontal="center" vertical="top"/>
    </xf>
    <xf numFmtId="0" fontId="49" fillId="0" borderId="0" xfId="0" applyFont="1" applyAlignment="1">
      <alignment horizontal="left" vertical="top" wrapText="1"/>
    </xf>
    <xf numFmtId="0" fontId="52" fillId="0" borderId="0" xfId="0" applyFont="1" applyAlignment="1">
      <alignment horizontal="left" vertical="top"/>
    </xf>
    <xf numFmtId="0" fontId="52" fillId="0" borderId="0" xfId="0" applyFont="1" applyAlignment="1">
      <alignment horizontal="left" vertical="top" wrapText="1"/>
    </xf>
    <xf numFmtId="0" fontId="52" fillId="0" borderId="0" xfId="0" applyFont="1" applyAlignment="1">
      <alignment horizontal="left" vertical="center"/>
    </xf>
    <xf numFmtId="10" fontId="52" fillId="0" borderId="0" xfId="2" applyNumberFormat="1" applyFont="1" applyBorder="1" applyAlignment="1">
      <alignment horizontal="left" vertical="top"/>
    </xf>
    <xf numFmtId="44" fontId="49" fillId="0" borderId="0" xfId="0" applyNumberFormat="1" applyFont="1"/>
    <xf numFmtId="44" fontId="52" fillId="0" borderId="0" xfId="1" applyFont="1"/>
    <xf numFmtId="0" fontId="42" fillId="8" borderId="36" xfId="0" applyFont="1" applyFill="1" applyBorder="1" applyAlignment="1">
      <alignment horizontal="center" vertical="center"/>
    </xf>
    <xf numFmtId="44" fontId="42" fillId="8" borderId="36" xfId="1" applyFont="1" applyFill="1" applyBorder="1" applyAlignment="1">
      <alignment horizontal="center" vertical="center"/>
    </xf>
    <xf numFmtId="0" fontId="52" fillId="8" borderId="0" xfId="0" applyFont="1" applyFill="1" applyAlignment="1">
      <alignment horizontal="center" vertical="center"/>
    </xf>
    <xf numFmtId="0" fontId="43" fillId="0" borderId="0" xfId="0" applyFont="1" applyAlignment="1">
      <alignment vertical="center" wrapText="1"/>
    </xf>
    <xf numFmtId="0" fontId="41" fillId="0" borderId="0" xfId="0" applyFont="1" applyAlignment="1">
      <alignment vertical="center"/>
    </xf>
    <xf numFmtId="10" fontId="41" fillId="0" borderId="0" xfId="2" applyNumberFormat="1" applyFont="1" applyFill="1" applyBorder="1" applyAlignment="1">
      <alignment horizontal="left"/>
    </xf>
    <xf numFmtId="2" fontId="41" fillId="0" borderId="36" xfId="1" applyNumberFormat="1" applyFont="1" applyFill="1" applyBorder="1" applyAlignment="1">
      <alignment horizontal="center" vertical="top"/>
    </xf>
    <xf numFmtId="44" fontId="43" fillId="0" borderId="0" xfId="0" applyNumberFormat="1" applyFont="1"/>
    <xf numFmtId="44" fontId="41" fillId="0" borderId="0" xfId="0" applyNumberFormat="1" applyFont="1"/>
    <xf numFmtId="0" fontId="46" fillId="0" borderId="0" xfId="0" applyFont="1"/>
    <xf numFmtId="0" fontId="60" fillId="6" borderId="0" xfId="8" applyFont="1" applyFill="1" applyAlignment="1">
      <alignment horizontal="right" vertical="center"/>
    </xf>
    <xf numFmtId="2" fontId="61" fillId="0" borderId="0" xfId="8" applyNumberFormat="1" applyFont="1" applyAlignment="1">
      <alignment horizontal="right"/>
    </xf>
    <xf numFmtId="2" fontId="61" fillId="0" borderId="0" xfId="8" applyNumberFormat="1" applyFont="1" applyAlignment="1">
      <alignment horizontal="left"/>
    </xf>
    <xf numFmtId="0" fontId="46" fillId="0" borderId="0" xfId="0" applyFont="1" applyAlignment="1">
      <alignment horizontal="center" vertical="center"/>
    </xf>
    <xf numFmtId="0" fontId="60" fillId="6" borderId="0" xfId="8" applyFont="1" applyFill="1" applyAlignment="1">
      <alignment horizontal="center" vertical="center"/>
    </xf>
    <xf numFmtId="2" fontId="61" fillId="0" borderId="0" xfId="8" applyNumberFormat="1" applyFont="1" applyAlignment="1">
      <alignment horizontal="right" vertical="center"/>
    </xf>
    <xf numFmtId="2" fontId="61" fillId="0" borderId="0" xfId="8" applyNumberFormat="1" applyFont="1" applyAlignment="1">
      <alignment horizontal="center" vertical="center"/>
    </xf>
    <xf numFmtId="10" fontId="41" fillId="0" borderId="0" xfId="0" applyNumberFormat="1" applyFont="1"/>
    <xf numFmtId="0" fontId="43" fillId="0" borderId="0" xfId="0" applyFont="1" applyAlignment="1">
      <alignment vertical="center"/>
    </xf>
    <xf numFmtId="0" fontId="43" fillId="0" borderId="0" xfId="0" applyFont="1" applyAlignment="1">
      <alignment horizontal="center" vertical="center"/>
    </xf>
    <xf numFmtId="0" fontId="62" fillId="0" borderId="0" xfId="0" applyFont="1"/>
    <xf numFmtId="0" fontId="43" fillId="0" borderId="0" xfId="0" applyFont="1" applyAlignment="1">
      <alignment horizontal="left"/>
    </xf>
    <xf numFmtId="2" fontId="41" fillId="0" borderId="0" xfId="0" applyNumberFormat="1" applyFont="1"/>
    <xf numFmtId="44" fontId="43" fillId="0" borderId="0" xfId="1" applyFont="1"/>
    <xf numFmtId="0" fontId="40" fillId="0" borderId="0" xfId="0" applyFont="1" applyAlignment="1">
      <alignment vertical="center" wrapText="1"/>
    </xf>
    <xf numFmtId="10" fontId="36" fillId="0" borderId="0" xfId="2" applyNumberFormat="1" applyFont="1" applyFill="1" applyBorder="1" applyAlignment="1">
      <alignment horizontal="left"/>
    </xf>
    <xf numFmtId="0" fontId="36" fillId="0" borderId="71" xfId="0" applyFont="1" applyBorder="1"/>
    <xf numFmtId="0" fontId="45" fillId="0" borderId="0" xfId="0" applyFont="1" applyAlignment="1">
      <alignment vertical="center"/>
    </xf>
    <xf numFmtId="0" fontId="45" fillId="0" borderId="67" xfId="0" applyFont="1" applyBorder="1" applyAlignment="1">
      <alignment vertical="center"/>
    </xf>
    <xf numFmtId="44" fontId="60" fillId="8" borderId="72" xfId="0" applyNumberFormat="1" applyFont="1" applyFill="1" applyBorder="1" applyAlignment="1">
      <alignment vertical="center"/>
    </xf>
    <xf numFmtId="44" fontId="36" fillId="0" borderId="0" xfId="1" applyFont="1" applyAlignment="1">
      <alignment vertical="center"/>
    </xf>
    <xf numFmtId="44" fontId="36" fillId="0" borderId="0" xfId="0" applyNumberFormat="1" applyFont="1" applyAlignment="1">
      <alignment vertical="center"/>
    </xf>
    <xf numFmtId="44" fontId="41" fillId="0" borderId="0" xfId="0" applyNumberFormat="1" applyFont="1" applyAlignment="1">
      <alignment vertical="center"/>
    </xf>
    <xf numFmtId="44" fontId="45" fillId="3" borderId="0" xfId="0" applyNumberFormat="1" applyFont="1" applyFill="1" applyAlignment="1">
      <alignment vertical="center"/>
    </xf>
    <xf numFmtId="0" fontId="43" fillId="0" borderId="9" xfId="0" applyFont="1" applyBorder="1" applyAlignment="1">
      <alignment vertical="top"/>
    </xf>
    <xf numFmtId="0" fontId="43" fillId="0" borderId="10" xfId="0" applyFont="1" applyBorder="1" applyAlignment="1">
      <alignment vertical="top"/>
    </xf>
    <xf numFmtId="0" fontId="43" fillId="0" borderId="11" xfId="0" applyFont="1" applyBorder="1" applyAlignment="1">
      <alignment vertical="top"/>
    </xf>
    <xf numFmtId="0" fontId="36" fillId="0" borderId="0" xfId="0" applyFont="1" applyAlignment="1">
      <alignment horizontal="center" vertical="center"/>
    </xf>
    <xf numFmtId="0" fontId="45" fillId="0" borderId="13" xfId="0" applyFont="1" applyBorder="1" applyAlignment="1">
      <alignment horizontal="center" vertical="center" wrapText="1"/>
    </xf>
    <xf numFmtId="9" fontId="41" fillId="0" borderId="0" xfId="2" applyFont="1"/>
    <xf numFmtId="0" fontId="41" fillId="0" borderId="12" xfId="0" applyFont="1" applyBorder="1" applyAlignment="1">
      <alignment horizontal="center"/>
    </xf>
    <xf numFmtId="0" fontId="41" fillId="0" borderId="12" xfId="0" applyFont="1" applyBorder="1"/>
    <xf numFmtId="2" fontId="41" fillId="0" borderId="12" xfId="0" applyNumberFormat="1" applyFont="1" applyBorder="1" applyAlignment="1">
      <alignment horizontal="center"/>
    </xf>
    <xf numFmtId="1" fontId="41" fillId="0" borderId="12" xfId="0" applyNumberFormat="1" applyFont="1" applyBorder="1" applyAlignment="1">
      <alignment horizontal="center"/>
    </xf>
    <xf numFmtId="0" fontId="41" fillId="0" borderId="12" xfId="0" applyFont="1" applyBorder="1" applyAlignment="1">
      <alignment horizontal="center" vertical="center"/>
    </xf>
    <xf numFmtId="0" fontId="41" fillId="0" borderId="12" xfId="0" applyFont="1" applyBorder="1" applyAlignment="1">
      <alignment vertical="center" wrapText="1"/>
    </xf>
    <xf numFmtId="0" fontId="41" fillId="0" borderId="12" xfId="0" applyFont="1" applyBorder="1" applyAlignment="1">
      <alignment vertical="center"/>
    </xf>
    <xf numFmtId="2" fontId="41" fillId="0" borderId="12" xfId="0" applyNumberFormat="1" applyFont="1" applyBorder="1" applyAlignment="1">
      <alignment vertical="center"/>
    </xf>
    <xf numFmtId="2" fontId="43" fillId="0" borderId="12" xfId="0" applyNumberFormat="1" applyFont="1" applyBorder="1" applyAlignment="1">
      <alignment horizontal="center" vertical="center"/>
    </xf>
    <xf numFmtId="0" fontId="49" fillId="0" borderId="0" xfId="0" applyFont="1" applyAlignment="1">
      <alignment vertical="top"/>
    </xf>
    <xf numFmtId="0" fontId="49" fillId="0" borderId="0" xfId="0" applyFont="1" applyAlignment="1">
      <alignment horizontal="center" vertical="top"/>
    </xf>
    <xf numFmtId="44" fontId="49" fillId="0" borderId="0" xfId="1" applyFont="1" applyFill="1" applyAlignment="1">
      <alignment vertical="top"/>
    </xf>
    <xf numFmtId="0" fontId="52" fillId="0" borderId="0" xfId="0" applyFont="1" applyAlignment="1">
      <alignment vertical="top"/>
    </xf>
    <xf numFmtId="44" fontId="41" fillId="0" borderId="12" xfId="0" applyNumberFormat="1" applyFont="1" applyBorder="1" applyAlignment="1">
      <alignment horizontal="center"/>
    </xf>
    <xf numFmtId="0" fontId="47" fillId="0" borderId="12" xfId="0" applyFont="1" applyBorder="1" applyAlignment="1">
      <alignment horizontal="center"/>
    </xf>
    <xf numFmtId="44" fontId="41" fillId="0" borderId="12" xfId="1" applyFont="1" applyBorder="1"/>
    <xf numFmtId="44" fontId="41" fillId="0" borderId="12" xfId="0" applyNumberFormat="1" applyFont="1" applyBorder="1" applyAlignment="1">
      <alignment horizontal="center" vertical="center"/>
    </xf>
    <xf numFmtId="0" fontId="45" fillId="0" borderId="25" xfId="0" applyFont="1" applyBorder="1" applyAlignment="1">
      <alignment horizontal="center" vertical="center" wrapText="1"/>
    </xf>
    <xf numFmtId="0" fontId="45" fillId="0" borderId="39" xfId="0" applyFont="1" applyBorder="1" applyAlignment="1">
      <alignment horizontal="center" vertical="center" wrapText="1"/>
    </xf>
    <xf numFmtId="0" fontId="45" fillId="0" borderId="40" xfId="0" applyFont="1" applyBorder="1" applyAlignment="1">
      <alignment horizontal="center" vertical="center" wrapText="1"/>
    </xf>
    <xf numFmtId="9" fontId="41" fillId="0" borderId="12" xfId="0" applyNumberFormat="1" applyFont="1" applyBorder="1" applyAlignment="1">
      <alignment horizontal="center"/>
    </xf>
    <xf numFmtId="9" fontId="41" fillId="5" borderId="12" xfId="0" applyNumberFormat="1" applyFont="1" applyFill="1" applyBorder="1" applyAlignment="1">
      <alignment horizontal="center"/>
    </xf>
    <xf numFmtId="0" fontId="41" fillId="5" borderId="12" xfId="0" applyFont="1" applyFill="1" applyBorder="1"/>
    <xf numFmtId="9" fontId="41" fillId="0" borderId="31" xfId="0" applyNumberFormat="1" applyFont="1" applyBorder="1" applyAlignment="1">
      <alignment horizontal="center"/>
    </xf>
    <xf numFmtId="0" fontId="41" fillId="0" borderId="31" xfId="0" applyFont="1" applyBorder="1"/>
    <xf numFmtId="9" fontId="41" fillId="0" borderId="0" xfId="0" applyNumberFormat="1" applyFont="1" applyAlignment="1">
      <alignment horizontal="center"/>
    </xf>
    <xf numFmtId="0" fontId="41" fillId="0" borderId="0" xfId="0" applyFont="1" applyAlignment="1">
      <alignment horizontal="center" vertical="center" wrapText="1"/>
    </xf>
    <xf numFmtId="10" fontId="41" fillId="0" borderId="12" xfId="2" applyNumberFormat="1" applyFont="1" applyBorder="1" applyAlignment="1">
      <alignment horizontal="center"/>
    </xf>
    <xf numFmtId="10" fontId="41" fillId="0" borderId="12" xfId="2" applyNumberFormat="1" applyFont="1" applyBorder="1" applyAlignment="1"/>
    <xf numFmtId="0" fontId="45" fillId="0" borderId="40" xfId="0" applyFont="1" applyBorder="1" applyAlignment="1">
      <alignment vertical="center" wrapText="1"/>
    </xf>
    <xf numFmtId="0" fontId="43" fillId="0" borderId="0" xfId="0" applyFont="1" applyAlignment="1">
      <alignment horizontal="center" vertical="center" wrapText="1"/>
    </xf>
    <xf numFmtId="0" fontId="41" fillId="0" borderId="17" xfId="0" applyFont="1" applyBorder="1"/>
    <xf numFmtId="9" fontId="41" fillId="0" borderId="0" xfId="2" applyFont="1" applyBorder="1" applyAlignment="1">
      <alignment horizontal="center"/>
    </xf>
    <xf numFmtId="44" fontId="41" fillId="0" borderId="0" xfId="0" applyNumberFormat="1" applyFont="1" applyAlignment="1">
      <alignment horizontal="center" vertical="center" wrapText="1"/>
    </xf>
    <xf numFmtId="44" fontId="43" fillId="0" borderId="12" xfId="0" applyNumberFormat="1" applyFont="1" applyBorder="1"/>
    <xf numFmtId="44" fontId="43" fillId="0" borderId="35" xfId="0" applyNumberFormat="1" applyFont="1" applyBorder="1"/>
    <xf numFmtId="0" fontId="60" fillId="8" borderId="15" xfId="0" applyFont="1" applyFill="1" applyBorder="1" applyAlignment="1">
      <alignment horizontal="center" vertical="center" wrapText="1"/>
    </xf>
    <xf numFmtId="0" fontId="45" fillId="0" borderId="0" xfId="0" applyFont="1" applyAlignment="1">
      <alignment vertical="center" wrapText="1"/>
    </xf>
    <xf numFmtId="0" fontId="41" fillId="3" borderId="2" xfId="0" applyFont="1" applyFill="1" applyBorder="1"/>
    <xf numFmtId="0" fontId="41" fillId="0" borderId="2" xfId="0" applyFont="1" applyBorder="1"/>
    <xf numFmtId="0" fontId="41" fillId="0" borderId="3" xfId="0" applyFont="1" applyBorder="1"/>
    <xf numFmtId="0" fontId="41" fillId="0" borderId="5" xfId="0" applyFont="1" applyBorder="1"/>
    <xf numFmtId="0" fontId="60" fillId="4" borderId="0" xfId="3" applyFont="1" applyFill="1" applyAlignment="1">
      <alignment vertical="center"/>
    </xf>
    <xf numFmtId="0" fontId="60" fillId="4" borderId="0" xfId="3" applyFont="1" applyFill="1" applyAlignment="1">
      <alignment horizontal="left" vertical="center" wrapText="1"/>
    </xf>
    <xf numFmtId="0" fontId="59" fillId="4" borderId="0" xfId="3" applyFont="1" applyFill="1"/>
    <xf numFmtId="0" fontId="46" fillId="4" borderId="0" xfId="3" applyFont="1" applyFill="1" applyAlignment="1">
      <alignment vertical="center"/>
    </xf>
    <xf numFmtId="0" fontId="46" fillId="4" borderId="0" xfId="3" applyFont="1" applyFill="1" applyAlignment="1">
      <alignment horizontal="center" vertical="center"/>
    </xf>
    <xf numFmtId="0" fontId="65" fillId="4" borderId="12" xfId="3" applyFont="1" applyFill="1" applyBorder="1" applyAlignment="1">
      <alignment horizontal="center" vertical="center"/>
    </xf>
    <xf numFmtId="0" fontId="65" fillId="4" borderId="12" xfId="3" applyFont="1" applyFill="1" applyBorder="1" applyAlignment="1">
      <alignment vertical="center"/>
    </xf>
    <xf numFmtId="2" fontId="65" fillId="4" borderId="12" xfId="3" applyNumberFormat="1" applyFont="1" applyFill="1" applyBorder="1" applyAlignment="1">
      <alignment horizontal="center" vertical="center"/>
    </xf>
    <xf numFmtId="0" fontId="64" fillId="4" borderId="12" xfId="3" applyFont="1" applyFill="1" applyBorder="1" applyAlignment="1">
      <alignment horizontal="center" vertical="center"/>
    </xf>
    <xf numFmtId="0" fontId="64" fillId="4" borderId="12" xfId="3" applyFont="1" applyFill="1" applyBorder="1" applyAlignment="1">
      <alignment horizontal="center" vertical="center" wrapText="1"/>
    </xf>
    <xf numFmtId="2" fontId="64" fillId="4" borderId="12" xfId="3" applyNumberFormat="1" applyFont="1" applyFill="1" applyBorder="1" applyAlignment="1">
      <alignment horizontal="center" vertical="center"/>
    </xf>
    <xf numFmtId="49" fontId="65" fillId="4" borderId="12" xfId="3" applyNumberFormat="1" applyFont="1" applyFill="1" applyBorder="1" applyAlignment="1">
      <alignment horizontal="center" vertical="center"/>
    </xf>
    <xf numFmtId="0" fontId="64" fillId="4" borderId="12" xfId="3" applyFont="1" applyFill="1" applyBorder="1" applyAlignment="1">
      <alignment horizontal="justify" vertical="center" wrapText="1"/>
    </xf>
    <xf numFmtId="0" fontId="65" fillId="4" borderId="12" xfId="3" applyFont="1" applyFill="1" applyBorder="1" applyAlignment="1">
      <alignment horizontal="justify" vertical="center" wrapText="1"/>
    </xf>
    <xf numFmtId="9" fontId="64" fillId="4" borderId="0" xfId="3" applyNumberFormat="1" applyFont="1" applyFill="1" applyAlignment="1">
      <alignment vertical="center"/>
    </xf>
    <xf numFmtId="9" fontId="65" fillId="4" borderId="0" xfId="3" applyNumberFormat="1" applyFont="1" applyFill="1" applyAlignment="1">
      <alignment horizontal="left" vertical="center"/>
    </xf>
    <xf numFmtId="9" fontId="64" fillId="4" borderId="0" xfId="3" applyNumberFormat="1" applyFont="1" applyFill="1" applyAlignment="1">
      <alignment vertical="center" wrapText="1"/>
    </xf>
    <xf numFmtId="10" fontId="65" fillId="4" borderId="0" xfId="3" applyNumberFormat="1" applyFont="1" applyFill="1" applyAlignment="1">
      <alignment horizontal="left" vertical="center"/>
    </xf>
    <xf numFmtId="0" fontId="64" fillId="8" borderId="12" xfId="3" applyFont="1" applyFill="1" applyBorder="1" applyAlignment="1">
      <alignment horizontal="center" vertical="center"/>
    </xf>
    <xf numFmtId="2" fontId="64" fillId="8" borderId="12" xfId="3" applyNumberFormat="1" applyFont="1" applyFill="1" applyBorder="1" applyAlignment="1">
      <alignment horizontal="center" vertical="center"/>
    </xf>
    <xf numFmtId="0" fontId="46" fillId="8" borderId="0" xfId="3" applyFont="1" applyFill="1" applyAlignment="1">
      <alignment vertical="center"/>
    </xf>
    <xf numFmtId="0" fontId="63" fillId="8" borderId="12" xfId="3" applyFont="1" applyFill="1" applyBorder="1" applyAlignment="1">
      <alignment horizontal="center" vertical="center"/>
    </xf>
    <xf numFmtId="0" fontId="63" fillId="8" borderId="12" xfId="3" applyFont="1" applyFill="1" applyBorder="1" applyAlignment="1">
      <alignment horizontal="center" vertical="center" wrapText="1"/>
    </xf>
    <xf numFmtId="44" fontId="51" fillId="8" borderId="0" xfId="0" applyNumberFormat="1" applyFont="1" applyFill="1"/>
    <xf numFmtId="0" fontId="49" fillId="0" borderId="0" xfId="0" applyFont="1" applyAlignment="1">
      <alignment horizontal="left" vertical="top"/>
    </xf>
    <xf numFmtId="0" fontId="66" fillId="0" borderId="0" xfId="0" applyFont="1" applyAlignment="1">
      <alignment vertical="center"/>
    </xf>
    <xf numFmtId="0" fontId="41" fillId="0" borderId="0" xfId="0" applyFont="1" applyAlignment="1">
      <alignment horizontal="left" vertical="center" wrapText="1"/>
    </xf>
    <xf numFmtId="2" fontId="52" fillId="0" borderId="0" xfId="0" applyNumberFormat="1" applyFont="1"/>
    <xf numFmtId="0" fontId="58" fillId="0" borderId="0" xfId="0" applyFont="1"/>
    <xf numFmtId="44" fontId="43" fillId="0" borderId="0" xfId="1" applyFont="1" applyAlignment="1">
      <alignment horizontal="center"/>
    </xf>
    <xf numFmtId="0" fontId="41" fillId="0" borderId="7" xfId="0" applyFont="1" applyBorder="1" applyAlignment="1">
      <alignment horizontal="center"/>
    </xf>
    <xf numFmtId="0" fontId="41" fillId="0" borderId="7" xfId="0" applyFont="1" applyBorder="1"/>
    <xf numFmtId="2" fontId="41" fillId="0" borderId="7" xfId="0" applyNumberFormat="1" applyFont="1" applyBorder="1" applyAlignment="1">
      <alignment horizontal="center"/>
    </xf>
    <xf numFmtId="44" fontId="41" fillId="0" borderId="7" xfId="1" applyFont="1" applyBorder="1" applyAlignment="1">
      <alignment horizontal="center"/>
    </xf>
    <xf numFmtId="44" fontId="41" fillId="0" borderId="7" xfId="1" applyFont="1" applyBorder="1"/>
    <xf numFmtId="0" fontId="41" fillId="0" borderId="7" xfId="0" applyFont="1" applyBorder="1" applyAlignment="1">
      <alignment horizontal="left"/>
    </xf>
    <xf numFmtId="0" fontId="41" fillId="10" borderId="0" xfId="0" applyFont="1" applyFill="1"/>
    <xf numFmtId="0" fontId="43" fillId="10" borderId="0" xfId="0" applyFont="1" applyFill="1"/>
    <xf numFmtId="0" fontId="43" fillId="10" borderId="0" xfId="0" applyFont="1" applyFill="1" applyAlignment="1">
      <alignment horizontal="center"/>
    </xf>
    <xf numFmtId="44" fontId="59" fillId="0" borderId="0" xfId="1" applyFont="1" applyAlignment="1"/>
    <xf numFmtId="0" fontId="49" fillId="11" borderId="0" xfId="0" applyFont="1" applyFill="1" applyAlignment="1">
      <alignment horizontal="center"/>
    </xf>
    <xf numFmtId="0" fontId="49" fillId="11" borderId="0" xfId="0" applyFont="1" applyFill="1"/>
    <xf numFmtId="0" fontId="52" fillId="11" borderId="0" xfId="0" applyFont="1" applyFill="1"/>
    <xf numFmtId="44" fontId="49" fillId="11" borderId="0" xfId="0" applyNumberFormat="1" applyFont="1" applyFill="1"/>
    <xf numFmtId="44" fontId="60" fillId="11" borderId="0" xfId="1" applyFont="1" applyFill="1" applyAlignment="1"/>
    <xf numFmtId="0" fontId="36" fillId="11" borderId="0" xfId="0" applyFont="1" applyFill="1"/>
    <xf numFmtId="0" fontId="43" fillId="11" borderId="0" xfId="0" applyFont="1" applyFill="1"/>
    <xf numFmtId="44" fontId="59" fillId="11" borderId="0" xfId="1" applyFont="1" applyFill="1" applyAlignment="1"/>
    <xf numFmtId="44" fontId="58" fillId="11" borderId="0" xfId="1" applyFont="1" applyFill="1" applyAlignment="1">
      <alignment horizontal="center"/>
    </xf>
    <xf numFmtId="10" fontId="46" fillId="0" borderId="0" xfId="1" applyNumberFormat="1" applyFont="1" applyAlignment="1"/>
    <xf numFmtId="44" fontId="40" fillId="0" borderId="0" xfId="0" applyNumberFormat="1" applyFont="1"/>
    <xf numFmtId="0" fontId="68" fillId="0" borderId="0" xfId="0" applyFont="1"/>
    <xf numFmtId="169" fontId="41" fillId="0" borderId="0" xfId="0" applyNumberFormat="1" applyFont="1"/>
    <xf numFmtId="44" fontId="41" fillId="0" borderId="0" xfId="1" applyFont="1" applyAlignment="1">
      <alignment horizontal="center" vertical="center"/>
    </xf>
    <xf numFmtId="10" fontId="41" fillId="0" borderId="0" xfId="0" applyNumberFormat="1" applyFont="1" applyAlignment="1">
      <alignment vertical="center"/>
    </xf>
    <xf numFmtId="1" fontId="41" fillId="0" borderId="0" xfId="0" applyNumberFormat="1" applyFont="1" applyAlignment="1">
      <alignment horizontal="center" vertical="center"/>
    </xf>
    <xf numFmtId="169" fontId="36" fillId="0" borderId="0" xfId="2" applyNumberFormat="1" applyFont="1"/>
    <xf numFmtId="169" fontId="41" fillId="0" borderId="0" xfId="0" applyNumberFormat="1" applyFont="1" applyAlignment="1">
      <alignment vertical="center"/>
    </xf>
    <xf numFmtId="0" fontId="41" fillId="0" borderId="0" xfId="0" applyFont="1" applyAlignment="1">
      <alignment horizontal="center" vertical="top"/>
    </xf>
    <xf numFmtId="2" fontId="41" fillId="0" borderId="0" xfId="0" applyNumberFormat="1" applyFont="1" applyAlignment="1">
      <alignment horizontal="center" vertical="top"/>
    </xf>
    <xf numFmtId="0" fontId="46" fillId="0" borderId="0" xfId="0" applyFont="1" applyAlignment="1">
      <alignment horizontal="center" vertical="top"/>
    </xf>
    <xf numFmtId="44" fontId="41" fillId="0" borderId="0" xfId="1" applyFont="1" applyAlignment="1">
      <alignment vertical="top"/>
    </xf>
    <xf numFmtId="170" fontId="36" fillId="0" borderId="0" xfId="2" applyNumberFormat="1" applyFont="1"/>
    <xf numFmtId="0" fontId="43" fillId="0" borderId="49" xfId="0" applyFont="1" applyBorder="1" applyAlignment="1">
      <alignment horizontal="center" vertical="center"/>
    </xf>
    <xf numFmtId="0" fontId="40" fillId="0" borderId="12" xfId="0" applyFont="1" applyBorder="1" applyAlignment="1">
      <alignment vertical="center"/>
    </xf>
    <xf numFmtId="0" fontId="52" fillId="0" borderId="4" xfId="0" applyFont="1" applyBorder="1"/>
    <xf numFmtId="0" fontId="52" fillId="0" borderId="6" xfId="0" applyFont="1" applyBorder="1"/>
    <xf numFmtId="0" fontId="52" fillId="0" borderId="7" xfId="0" applyFont="1" applyBorder="1"/>
    <xf numFmtId="2" fontId="36" fillId="0" borderId="33" xfId="0" applyNumberFormat="1" applyFont="1" applyBorder="1" applyAlignment="1">
      <alignment wrapText="1"/>
    </xf>
    <xf numFmtId="0" fontId="46" fillId="0" borderId="0" xfId="0" applyFont="1" applyAlignment="1">
      <alignment horizontal="center" vertical="center" wrapText="1"/>
    </xf>
    <xf numFmtId="2" fontId="43" fillId="0" borderId="0" xfId="0" applyNumberFormat="1" applyFont="1" applyAlignment="1">
      <alignment horizontal="center"/>
    </xf>
    <xf numFmtId="0" fontId="36" fillId="12" borderId="1" xfId="0" applyFont="1" applyFill="1" applyBorder="1"/>
    <xf numFmtId="0" fontId="36" fillId="12" borderId="2" xfId="0" applyFont="1" applyFill="1" applyBorder="1"/>
    <xf numFmtId="0" fontId="36" fillId="12" borderId="3" xfId="0" applyFont="1" applyFill="1" applyBorder="1"/>
    <xf numFmtId="0" fontId="36" fillId="12" borderId="0" xfId="0" applyFont="1" applyFill="1"/>
    <xf numFmtId="0" fontId="36" fillId="12" borderId="4" xfId="0" applyFont="1" applyFill="1" applyBorder="1"/>
    <xf numFmtId="0" fontId="36" fillId="12" borderId="5" xfId="0" applyFont="1" applyFill="1" applyBorder="1"/>
    <xf numFmtId="0" fontId="36" fillId="12" borderId="6" xfId="0" applyFont="1" applyFill="1" applyBorder="1"/>
    <xf numFmtId="0" fontId="36" fillId="12" borderId="7" xfId="0" applyFont="1" applyFill="1" applyBorder="1"/>
    <xf numFmtId="0" fontId="36" fillId="12" borderId="8" xfId="0" applyFont="1" applyFill="1" applyBorder="1"/>
    <xf numFmtId="0" fontId="49" fillId="0" borderId="9" xfId="0" applyFont="1" applyBorder="1" applyAlignment="1">
      <alignment vertical="center"/>
    </xf>
    <xf numFmtId="0" fontId="49" fillId="0" borderId="10" xfId="0" applyFont="1" applyBorder="1" applyAlignment="1">
      <alignment vertical="center"/>
    </xf>
    <xf numFmtId="0" fontId="49" fillId="0" borderId="11" xfId="0" applyFont="1" applyBorder="1" applyAlignment="1">
      <alignment vertical="center"/>
    </xf>
    <xf numFmtId="44" fontId="49" fillId="0" borderId="9" xfId="1" applyFont="1" applyBorder="1" applyAlignment="1">
      <alignment vertical="center"/>
    </xf>
    <xf numFmtId="0" fontId="43" fillId="9" borderId="0" xfId="0" applyFont="1" applyFill="1" applyAlignment="1">
      <alignment horizontal="center"/>
    </xf>
    <xf numFmtId="0" fontId="43" fillId="9" borderId="0" xfId="0" applyFont="1" applyFill="1"/>
    <xf numFmtId="0" fontId="41" fillId="9" borderId="0" xfId="0" applyFont="1" applyFill="1"/>
    <xf numFmtId="44" fontId="43" fillId="9" borderId="0" xfId="0" applyNumberFormat="1" applyFont="1" applyFill="1"/>
    <xf numFmtId="0" fontId="40" fillId="9" borderId="0" xfId="0" applyFont="1" applyFill="1" applyAlignment="1">
      <alignment horizontal="center"/>
    </xf>
    <xf numFmtId="0" fontId="40" fillId="9" borderId="0" xfId="0" applyFont="1" applyFill="1"/>
    <xf numFmtId="0" fontId="36" fillId="9" borderId="0" xfId="0" applyFont="1" applyFill="1"/>
    <xf numFmtId="44" fontId="40" fillId="9" borderId="0" xfId="0" applyNumberFormat="1" applyFont="1" applyFill="1"/>
    <xf numFmtId="44" fontId="49" fillId="12" borderId="0" xfId="0" applyNumberFormat="1" applyFont="1" applyFill="1" applyAlignment="1">
      <alignment vertical="center"/>
    </xf>
    <xf numFmtId="44" fontId="36" fillId="12" borderId="0" xfId="1" applyFont="1" applyFill="1" applyAlignment="1">
      <alignment vertical="center"/>
    </xf>
    <xf numFmtId="44" fontId="36" fillId="12" borderId="0" xfId="0" applyNumberFormat="1" applyFont="1" applyFill="1" applyAlignment="1">
      <alignment vertical="center"/>
    </xf>
    <xf numFmtId="0" fontId="36" fillId="12" borderId="0" xfId="0" applyFont="1" applyFill="1" applyAlignment="1">
      <alignment vertical="center"/>
    </xf>
    <xf numFmtId="0" fontId="41" fillId="0" borderId="0" xfId="0" applyFont="1" applyAlignment="1">
      <alignment vertical="center" wrapText="1"/>
    </xf>
    <xf numFmtId="0" fontId="46" fillId="13" borderId="0" xfId="0" applyFont="1" applyFill="1"/>
    <xf numFmtId="0" fontId="46" fillId="13" borderId="36" xfId="0" applyFont="1" applyFill="1" applyBorder="1"/>
    <xf numFmtId="0" fontId="60" fillId="13" borderId="36" xfId="0" applyFont="1" applyFill="1" applyBorder="1" applyAlignment="1">
      <alignment horizontal="center"/>
    </xf>
    <xf numFmtId="2" fontId="60" fillId="13" borderId="36" xfId="0" applyNumberFormat="1" applyFont="1" applyFill="1" applyBorder="1" applyAlignment="1">
      <alignment horizontal="center"/>
    </xf>
    <xf numFmtId="44" fontId="42" fillId="9" borderId="72" xfId="0" applyNumberFormat="1" applyFont="1" applyFill="1" applyBorder="1" applyAlignment="1">
      <alignment vertical="center"/>
    </xf>
    <xf numFmtId="0" fontId="0" fillId="9" borderId="0" xfId="0" applyFill="1"/>
    <xf numFmtId="0" fontId="60" fillId="13" borderId="13" xfId="0" applyFont="1" applyFill="1" applyBorder="1"/>
    <xf numFmtId="44" fontId="60" fillId="13" borderId="13" xfId="0" applyNumberFormat="1" applyFont="1" applyFill="1" applyBorder="1"/>
    <xf numFmtId="44" fontId="46" fillId="13" borderId="0" xfId="0" applyNumberFormat="1" applyFont="1" applyFill="1"/>
    <xf numFmtId="9" fontId="41" fillId="9" borderId="12" xfId="0" applyNumberFormat="1" applyFont="1" applyFill="1" applyBorder="1" applyAlignment="1">
      <alignment horizontal="center"/>
    </xf>
    <xf numFmtId="9" fontId="41" fillId="9" borderId="12" xfId="2" applyFont="1" applyFill="1" applyBorder="1" applyAlignment="1">
      <alignment horizontal="center"/>
    </xf>
    <xf numFmtId="0" fontId="41" fillId="9" borderId="12" xfId="0" applyFont="1" applyFill="1" applyBorder="1"/>
    <xf numFmtId="0" fontId="19" fillId="13" borderId="36" xfId="3" applyFont="1" applyFill="1" applyBorder="1" applyAlignment="1">
      <alignment horizontal="center" vertical="center" wrapText="1"/>
    </xf>
    <xf numFmtId="10" fontId="19" fillId="13" borderId="36" xfId="3" applyNumberFormat="1" applyFont="1" applyFill="1" applyBorder="1" applyAlignment="1">
      <alignment horizontal="center" vertical="center"/>
    </xf>
    <xf numFmtId="10" fontId="19" fillId="13" borderId="36" xfId="3" applyNumberFormat="1" applyFont="1" applyFill="1" applyBorder="1" applyAlignment="1" applyProtection="1">
      <alignment horizontal="center" vertical="center"/>
      <protection locked="0"/>
    </xf>
    <xf numFmtId="0" fontId="49" fillId="0" borderId="9" xfId="0" applyFont="1" applyBorder="1" applyAlignment="1">
      <alignment horizontal="center" vertical="center" wrapText="1"/>
    </xf>
    <xf numFmtId="0" fontId="49" fillId="0" borderId="10" xfId="0" applyFont="1" applyBorder="1" applyAlignment="1">
      <alignment horizontal="center" vertical="center" wrapText="1"/>
    </xf>
    <xf numFmtId="0" fontId="49" fillId="0" borderId="11" xfId="0" applyFont="1" applyBorder="1" applyAlignment="1">
      <alignment horizontal="center" vertical="center" wrapText="1"/>
    </xf>
    <xf numFmtId="0" fontId="67" fillId="0" borderId="1" xfId="0" applyFont="1" applyBorder="1" applyAlignment="1">
      <alignment horizontal="left" vertical="center" wrapText="1"/>
    </xf>
    <xf numFmtId="0" fontId="67" fillId="0" borderId="2" xfId="0" applyFont="1" applyBorder="1" applyAlignment="1">
      <alignment horizontal="left" vertical="center" wrapText="1"/>
    </xf>
    <xf numFmtId="0" fontId="67" fillId="0" borderId="3" xfId="0" applyFont="1" applyBorder="1" applyAlignment="1">
      <alignment horizontal="left" vertical="center" wrapText="1"/>
    </xf>
    <xf numFmtId="0" fontId="41" fillId="0" borderId="0" xfId="0" applyFont="1" applyAlignment="1">
      <alignment horizontal="center"/>
    </xf>
    <xf numFmtId="0" fontId="38" fillId="0" borderId="0" xfId="0" applyFont="1" applyAlignment="1">
      <alignment horizontal="center"/>
    </xf>
    <xf numFmtId="0" fontId="67" fillId="0" borderId="0" xfId="0" applyFont="1" applyAlignment="1">
      <alignment horizontal="center" vertical="center" wrapText="1"/>
    </xf>
    <xf numFmtId="0" fontId="38" fillId="0" borderId="9" xfId="0" applyFont="1" applyBorder="1" applyAlignment="1">
      <alignment horizontal="left" vertical="center"/>
    </xf>
    <xf numFmtId="0" fontId="38" fillId="0" borderId="10" xfId="0" applyFont="1" applyBorder="1" applyAlignment="1">
      <alignment horizontal="left" vertical="center"/>
    </xf>
    <xf numFmtId="0" fontId="38" fillId="0" borderId="11" xfId="0" applyFont="1" applyBorder="1" applyAlignment="1">
      <alignment horizontal="left" vertical="center"/>
    </xf>
    <xf numFmtId="14" fontId="41" fillId="0" borderId="0" xfId="0" applyNumberFormat="1" applyFont="1" applyAlignment="1">
      <alignment horizontal="center"/>
    </xf>
    <xf numFmtId="0" fontId="52" fillId="0" borderId="9" xfId="0" applyFont="1" applyBorder="1" applyAlignment="1">
      <alignment horizontal="left" vertical="center" wrapText="1"/>
    </xf>
    <xf numFmtId="0" fontId="52" fillId="0" borderId="10" xfId="0" applyFont="1" applyBorder="1" applyAlignment="1">
      <alignment horizontal="left" vertical="center" wrapText="1"/>
    </xf>
    <xf numFmtId="0" fontId="52" fillId="0" borderId="11" xfId="0" applyFont="1" applyBorder="1" applyAlignment="1">
      <alignment horizontal="left" vertical="center" wrapText="1"/>
    </xf>
    <xf numFmtId="0" fontId="50" fillId="3" borderId="0" xfId="0" applyFont="1" applyFill="1" applyAlignment="1">
      <alignment horizontal="center"/>
    </xf>
    <xf numFmtId="14" fontId="36" fillId="0" borderId="0" xfId="0" applyNumberFormat="1" applyFont="1" applyAlignment="1">
      <alignment horizontal="center"/>
    </xf>
    <xf numFmtId="0" fontId="51" fillId="8" borderId="0" xfId="0" applyFont="1" applyFill="1" applyAlignment="1">
      <alignment horizontal="right"/>
    </xf>
    <xf numFmtId="0" fontId="43" fillId="0" borderId="0" xfId="0" applyFont="1" applyAlignment="1">
      <alignment horizontal="center"/>
    </xf>
    <xf numFmtId="0" fontId="42" fillId="8" borderId="9" xfId="0" applyFont="1" applyFill="1" applyBorder="1" applyAlignment="1">
      <alignment horizontal="center" vertical="center"/>
    </xf>
    <xf numFmtId="0" fontId="42" fillId="8" borderId="10" xfId="0" applyFont="1" applyFill="1" applyBorder="1" applyAlignment="1">
      <alignment horizontal="center" vertical="center"/>
    </xf>
    <xf numFmtId="0" fontId="42" fillId="8" borderId="11" xfId="0" applyFont="1" applyFill="1" applyBorder="1" applyAlignment="1">
      <alignment horizontal="center" vertical="center"/>
    </xf>
    <xf numFmtId="0" fontId="43" fillId="0" borderId="9" xfId="0" applyFont="1" applyBorder="1" applyAlignment="1">
      <alignment horizontal="left" vertical="top"/>
    </xf>
    <xf numFmtId="0" fontId="43" fillId="0" borderId="10" xfId="0" applyFont="1" applyBorder="1" applyAlignment="1">
      <alignment horizontal="left" vertical="top"/>
    </xf>
    <xf numFmtId="0" fontId="43" fillId="0" borderId="11" xfId="0" applyFont="1" applyBorder="1" applyAlignment="1">
      <alignment horizontal="left" vertical="top"/>
    </xf>
    <xf numFmtId="44" fontId="41" fillId="0" borderId="9" xfId="0" applyNumberFormat="1" applyFont="1" applyBorder="1" applyAlignment="1">
      <alignment horizontal="center" vertical="top"/>
    </xf>
    <xf numFmtId="0" fontId="41" fillId="0" borderId="11" xfId="0" applyFont="1" applyBorder="1" applyAlignment="1">
      <alignment horizontal="center" vertical="top"/>
    </xf>
    <xf numFmtId="0" fontId="36" fillId="0" borderId="0" xfId="0" applyFont="1" applyAlignment="1">
      <alignment horizontal="center"/>
    </xf>
    <xf numFmtId="0" fontId="49" fillId="0" borderId="0" xfId="0" applyFont="1" applyAlignment="1">
      <alignment horizontal="center"/>
    </xf>
    <xf numFmtId="14" fontId="52" fillId="0" borderId="0" xfId="0" applyNumberFormat="1" applyFont="1" applyAlignment="1">
      <alignment horizontal="center"/>
    </xf>
    <xf numFmtId="2" fontId="41" fillId="0" borderId="9" xfId="0" applyNumberFormat="1" applyFont="1" applyBorder="1" applyAlignment="1">
      <alignment horizontal="center" vertical="top"/>
    </xf>
    <xf numFmtId="2" fontId="41" fillId="0" borderId="11" xfId="0" applyNumberFormat="1" applyFont="1" applyBorder="1" applyAlignment="1">
      <alignment horizontal="center" vertical="top"/>
    </xf>
    <xf numFmtId="0" fontId="43" fillId="0" borderId="9" xfId="0" applyFont="1" applyBorder="1" applyAlignment="1">
      <alignment horizontal="center" vertical="top"/>
    </xf>
    <xf numFmtId="0" fontId="43" fillId="0" borderId="10" xfId="0" applyFont="1" applyBorder="1" applyAlignment="1">
      <alignment horizontal="center" vertical="top"/>
    </xf>
    <xf numFmtId="0" fontId="43" fillId="0" borderId="11" xfId="0" applyFont="1" applyBorder="1" applyAlignment="1">
      <alignment horizontal="center" vertical="top"/>
    </xf>
    <xf numFmtId="0" fontId="43" fillId="0" borderId="0" xfId="0" applyFont="1" applyAlignment="1">
      <alignment horizontal="center" vertical="center" wrapText="1"/>
    </xf>
    <xf numFmtId="0" fontId="58" fillId="0" borderId="9" xfId="0" applyFont="1" applyBorder="1" applyAlignment="1">
      <alignment horizontal="right" vertical="center"/>
    </xf>
    <xf numFmtId="0" fontId="58" fillId="0" borderId="10" xfId="0" applyFont="1" applyBorder="1" applyAlignment="1">
      <alignment horizontal="right" vertical="center"/>
    </xf>
    <xf numFmtId="0" fontId="58" fillId="0" borderId="11" xfId="0" applyFont="1" applyBorder="1" applyAlignment="1">
      <alignment horizontal="right" vertical="center"/>
    </xf>
    <xf numFmtId="2" fontId="58" fillId="0" borderId="9" xfId="0" applyNumberFormat="1" applyFont="1" applyBorder="1" applyAlignment="1">
      <alignment horizontal="center" vertical="top"/>
    </xf>
    <xf numFmtId="2" fontId="58" fillId="0" borderId="11" xfId="0" applyNumberFormat="1" applyFont="1" applyBorder="1" applyAlignment="1">
      <alignment horizontal="center" vertical="top"/>
    </xf>
    <xf numFmtId="44" fontId="59" fillId="0" borderId="0" xfId="1" applyFont="1" applyAlignment="1">
      <alignment horizontal="right"/>
    </xf>
    <xf numFmtId="44" fontId="58" fillId="0" borderId="0" xfId="1" applyFont="1" applyAlignment="1">
      <alignment horizontal="center"/>
    </xf>
    <xf numFmtId="0" fontId="60" fillId="7" borderId="4" xfId="0" applyFont="1" applyFill="1" applyBorder="1" applyAlignment="1">
      <alignment horizontal="right" vertical="center"/>
    </xf>
    <xf numFmtId="0" fontId="60" fillId="7" borderId="0" xfId="0" applyFont="1" applyFill="1" applyAlignment="1">
      <alignment horizontal="right" vertical="center"/>
    </xf>
    <xf numFmtId="44" fontId="60" fillId="7" borderId="0" xfId="0" applyNumberFormat="1" applyFont="1" applyFill="1" applyAlignment="1">
      <alignment horizontal="center" vertical="center"/>
    </xf>
    <xf numFmtId="0" fontId="41" fillId="0" borderId="0" xfId="0" applyFont="1" applyAlignment="1">
      <alignment horizontal="left" vertical="center" wrapText="1"/>
    </xf>
    <xf numFmtId="0" fontId="45" fillId="3" borderId="0" xfId="0" applyFont="1" applyFill="1" applyAlignment="1">
      <alignment horizontal="right"/>
    </xf>
    <xf numFmtId="0" fontId="45" fillId="3" borderId="0" xfId="0" applyFont="1" applyFill="1" applyAlignment="1">
      <alignment horizontal="right" vertical="center"/>
    </xf>
    <xf numFmtId="0" fontId="60" fillId="8" borderId="68" xfId="0" applyFont="1" applyFill="1" applyBorder="1" applyAlignment="1">
      <alignment horizontal="right" vertical="center"/>
    </xf>
    <xf numFmtId="0" fontId="60" fillId="8" borderId="70" xfId="0" applyFont="1" applyFill="1" applyBorder="1" applyAlignment="1">
      <alignment horizontal="right" vertical="center"/>
    </xf>
    <xf numFmtId="0" fontId="60" fillId="8" borderId="69" xfId="0" applyFont="1" applyFill="1" applyBorder="1" applyAlignment="1">
      <alignment horizontal="right" vertical="center"/>
    </xf>
    <xf numFmtId="0" fontId="60" fillId="8" borderId="0" xfId="0" applyFont="1" applyFill="1" applyAlignment="1">
      <alignment horizontal="right" vertical="center"/>
    </xf>
    <xf numFmtId="0" fontId="41" fillId="0" borderId="0" xfId="0" applyFont="1" applyAlignment="1">
      <alignment horizontal="left" vertical="top" wrapText="1"/>
    </xf>
    <xf numFmtId="0" fontId="60" fillId="8" borderId="15" xfId="0" applyFont="1" applyFill="1" applyBorder="1" applyAlignment="1">
      <alignment horizontal="center" vertical="center" wrapText="1"/>
    </xf>
    <xf numFmtId="0" fontId="60" fillId="8" borderId="16" xfId="0" applyFont="1" applyFill="1" applyBorder="1" applyAlignment="1">
      <alignment horizontal="center" vertical="center" wrapText="1"/>
    </xf>
    <xf numFmtId="0" fontId="60" fillId="8" borderId="19" xfId="0" applyFont="1" applyFill="1" applyBorder="1" applyAlignment="1">
      <alignment horizontal="center" vertical="center" wrapText="1"/>
    </xf>
    <xf numFmtId="0" fontId="60" fillId="8" borderId="20" xfId="0" applyFont="1" applyFill="1" applyBorder="1" applyAlignment="1">
      <alignment horizontal="center" vertical="center" wrapText="1"/>
    </xf>
    <xf numFmtId="0" fontId="60" fillId="8" borderId="21" xfId="0" applyFont="1" applyFill="1" applyBorder="1" applyAlignment="1">
      <alignment horizontal="center" vertical="center" wrapText="1"/>
    </xf>
    <xf numFmtId="0" fontId="60" fillId="8" borderId="22" xfId="0" applyFont="1" applyFill="1" applyBorder="1" applyAlignment="1">
      <alignment horizontal="center" vertical="center" wrapText="1"/>
    </xf>
    <xf numFmtId="0" fontId="60" fillId="8" borderId="23" xfId="0" applyFont="1" applyFill="1" applyBorder="1" applyAlignment="1">
      <alignment horizontal="center" vertical="center" wrapText="1"/>
    </xf>
    <xf numFmtId="0" fontId="60" fillId="8" borderId="24" xfId="0" applyFont="1" applyFill="1" applyBorder="1" applyAlignment="1">
      <alignment horizontal="center" vertical="center" wrapText="1"/>
    </xf>
    <xf numFmtId="0" fontId="45" fillId="3" borderId="0" xfId="0" applyFont="1" applyFill="1" applyAlignment="1">
      <alignment horizontal="center"/>
    </xf>
    <xf numFmtId="0" fontId="45" fillId="3" borderId="0" xfId="0" applyFont="1" applyFill="1" applyAlignment="1">
      <alignment horizontal="center" vertical="center" wrapText="1"/>
    </xf>
    <xf numFmtId="0" fontId="40" fillId="0" borderId="33" xfId="0" applyFont="1" applyBorder="1" applyAlignment="1">
      <alignment horizontal="right"/>
    </xf>
    <xf numFmtId="0" fontId="40" fillId="0" borderId="34" xfId="0" applyFont="1" applyBorder="1" applyAlignment="1">
      <alignment horizontal="right"/>
    </xf>
    <xf numFmtId="0" fontId="40" fillId="0" borderId="35" xfId="0" applyFont="1" applyBorder="1" applyAlignment="1">
      <alignment horizontal="right"/>
    </xf>
    <xf numFmtId="0" fontId="36" fillId="3" borderId="1" xfId="0" applyFont="1" applyFill="1" applyBorder="1" applyAlignment="1">
      <alignment horizontal="center"/>
    </xf>
    <xf numFmtId="0" fontId="36" fillId="3" borderId="2" xfId="0" applyFont="1" applyFill="1" applyBorder="1" applyAlignment="1">
      <alignment horizontal="center"/>
    </xf>
    <xf numFmtId="0" fontId="36" fillId="3" borderId="3" xfId="0" applyFont="1" applyFill="1" applyBorder="1" applyAlignment="1">
      <alignment horizontal="center"/>
    </xf>
    <xf numFmtId="0" fontId="36" fillId="3" borderId="4" xfId="0" applyFont="1" applyFill="1" applyBorder="1" applyAlignment="1">
      <alignment horizontal="center"/>
    </xf>
    <xf numFmtId="0" fontId="36" fillId="3" borderId="0" xfId="0" applyFont="1" applyFill="1" applyAlignment="1">
      <alignment horizontal="center"/>
    </xf>
    <xf numFmtId="0" fontId="36" fillId="3" borderId="5" xfId="0" applyFont="1" applyFill="1" applyBorder="1" applyAlignment="1">
      <alignment horizontal="center"/>
    </xf>
    <xf numFmtId="0" fontId="36" fillId="3" borderId="6" xfId="0" applyFont="1" applyFill="1" applyBorder="1" applyAlignment="1">
      <alignment horizontal="center"/>
    </xf>
    <xf numFmtId="0" fontId="36" fillId="3" borderId="7" xfId="0" applyFont="1" applyFill="1" applyBorder="1" applyAlignment="1">
      <alignment horizontal="center"/>
    </xf>
    <xf numFmtId="0" fontId="36" fillId="3" borderId="8" xfId="0" applyFont="1" applyFill="1" applyBorder="1" applyAlignment="1">
      <alignment horizontal="center"/>
    </xf>
    <xf numFmtId="0" fontId="41" fillId="0" borderId="9" xfId="0" applyFont="1" applyBorder="1" applyAlignment="1">
      <alignment horizontal="left" vertical="top" wrapText="1"/>
    </xf>
    <xf numFmtId="0" fontId="41" fillId="0" borderId="10" xfId="0" applyFont="1" applyBorder="1" applyAlignment="1">
      <alignment horizontal="left" vertical="top" wrapText="1"/>
    </xf>
    <xf numFmtId="0" fontId="41" fillId="0" borderId="11" xfId="0" applyFont="1" applyBorder="1" applyAlignment="1">
      <alignment horizontal="left" vertical="top" wrapText="1"/>
    </xf>
    <xf numFmtId="0" fontId="40" fillId="2" borderId="0" xfId="0" applyFont="1" applyFill="1" applyAlignment="1">
      <alignment horizontal="center"/>
    </xf>
    <xf numFmtId="0" fontId="3" fillId="0" borderId="9" xfId="0" applyFont="1" applyBorder="1" applyAlignment="1">
      <alignment horizontal="left" vertical="top" wrapText="1"/>
    </xf>
    <xf numFmtId="0" fontId="3" fillId="0" borderId="10" xfId="0" applyFont="1" applyBorder="1" applyAlignment="1">
      <alignment horizontal="left" vertical="top" wrapText="1"/>
    </xf>
    <xf numFmtId="0" fontId="5" fillId="3" borderId="0" xfId="0" applyFont="1" applyFill="1" applyAlignment="1">
      <alignment horizontal="center" vertical="center" wrapText="1"/>
    </xf>
    <xf numFmtId="0" fontId="0" fillId="3" borderId="1" xfId="0" applyFill="1" applyBorder="1" applyAlignment="1">
      <alignment horizontal="center"/>
    </xf>
    <xf numFmtId="0" fontId="0" fillId="3" borderId="2" xfId="0" applyFill="1" applyBorder="1" applyAlignment="1">
      <alignment horizontal="center"/>
    </xf>
    <xf numFmtId="0" fontId="0" fillId="3" borderId="4" xfId="0" applyFill="1" applyBorder="1" applyAlignment="1">
      <alignment horizontal="center"/>
    </xf>
    <xf numFmtId="0" fontId="0" fillId="3" borderId="0" xfId="0" applyFill="1" applyAlignment="1">
      <alignment horizontal="center"/>
    </xf>
    <xf numFmtId="0" fontId="0" fillId="3" borderId="6" xfId="0" applyFill="1" applyBorder="1" applyAlignment="1">
      <alignment horizontal="center"/>
    </xf>
    <xf numFmtId="0" fontId="0" fillId="3" borderId="7" xfId="0" applyFill="1" applyBorder="1" applyAlignment="1">
      <alignment horizontal="center"/>
    </xf>
    <xf numFmtId="0" fontId="0" fillId="0" borderId="1"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0" fillId="0" borderId="0" xfId="0" applyAlignment="1">
      <alignment horizontal="center"/>
    </xf>
    <xf numFmtId="0" fontId="0" fillId="0" borderId="5" xfId="0"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0" fillId="0" borderId="8" xfId="0" applyBorder="1" applyAlignment="1">
      <alignment horizontal="center"/>
    </xf>
    <xf numFmtId="14" fontId="0" fillId="0" borderId="0" xfId="0" applyNumberFormat="1" applyAlignment="1">
      <alignment horizontal="center"/>
    </xf>
    <xf numFmtId="0" fontId="7" fillId="2" borderId="0" xfId="0" applyFont="1" applyFill="1" applyAlignment="1">
      <alignment horizontal="center"/>
    </xf>
    <xf numFmtId="0" fontId="5" fillId="3" borderId="13" xfId="0" applyFont="1" applyFill="1" applyBorder="1" applyAlignment="1">
      <alignment horizontal="center" vertical="center" wrapText="1"/>
    </xf>
    <xf numFmtId="0" fontId="60" fillId="12" borderId="15" xfId="0" applyFont="1" applyFill="1" applyBorder="1" applyAlignment="1">
      <alignment horizontal="center" vertical="center" wrapText="1"/>
    </xf>
    <xf numFmtId="0" fontId="60" fillId="12" borderId="16" xfId="0" applyFont="1" applyFill="1" applyBorder="1" applyAlignment="1">
      <alignment horizontal="center" vertical="center" wrapText="1"/>
    </xf>
    <xf numFmtId="0" fontId="43" fillId="3" borderId="0" xfId="0" applyFont="1" applyFill="1" applyAlignment="1">
      <alignment horizontal="right"/>
    </xf>
    <xf numFmtId="0" fontId="49" fillId="12" borderId="0" xfId="0" applyFont="1" applyFill="1" applyAlignment="1">
      <alignment horizontal="right" vertical="center"/>
    </xf>
    <xf numFmtId="0" fontId="60" fillId="12" borderId="19" xfId="0" applyFont="1" applyFill="1" applyBorder="1" applyAlignment="1">
      <alignment horizontal="center" vertical="center" wrapText="1"/>
    </xf>
    <xf numFmtId="0" fontId="60" fillId="12" borderId="20" xfId="0" applyFont="1" applyFill="1" applyBorder="1" applyAlignment="1">
      <alignment horizontal="center" vertical="center" wrapText="1"/>
    </xf>
    <xf numFmtId="0" fontId="60" fillId="12" borderId="21" xfId="0" applyFont="1" applyFill="1" applyBorder="1" applyAlignment="1">
      <alignment horizontal="center" vertical="center" wrapText="1"/>
    </xf>
    <xf numFmtId="0" fontId="60" fillId="12" borderId="22" xfId="0" applyFont="1" applyFill="1" applyBorder="1" applyAlignment="1">
      <alignment horizontal="center" vertical="center" wrapText="1"/>
    </xf>
    <xf numFmtId="0" fontId="60" fillId="12" borderId="23" xfId="0" applyFont="1" applyFill="1" applyBorder="1" applyAlignment="1">
      <alignment horizontal="center" vertical="center" wrapText="1"/>
    </xf>
    <xf numFmtId="0" fontId="60" fillId="12" borderId="24" xfId="0" applyFont="1" applyFill="1" applyBorder="1" applyAlignment="1">
      <alignment horizontal="center" vertical="center" wrapText="1"/>
    </xf>
    <xf numFmtId="0" fontId="40" fillId="9" borderId="0" xfId="0" applyFont="1" applyFill="1" applyAlignment="1">
      <alignment horizontal="center"/>
    </xf>
    <xf numFmtId="0" fontId="60" fillId="13" borderId="36" xfId="0" applyFont="1" applyFill="1" applyBorder="1" applyAlignment="1">
      <alignment horizontal="center" vertical="center" wrapText="1"/>
    </xf>
    <xf numFmtId="0" fontId="60" fillId="13" borderId="36" xfId="0" applyFont="1" applyFill="1" applyBorder="1" applyAlignment="1">
      <alignment horizontal="center"/>
    </xf>
    <xf numFmtId="0" fontId="36" fillId="0" borderId="0" xfId="0" applyFont="1" applyAlignment="1">
      <alignment horizontal="right"/>
    </xf>
    <xf numFmtId="0" fontId="40" fillId="0" borderId="0" xfId="0" applyFont="1" applyAlignment="1">
      <alignment horizontal="right"/>
    </xf>
    <xf numFmtId="0" fontId="49" fillId="9" borderId="0" xfId="0" applyFont="1" applyFill="1" applyAlignment="1">
      <alignment horizontal="center"/>
    </xf>
    <xf numFmtId="0" fontId="42" fillId="9" borderId="72" xfId="0" applyFont="1" applyFill="1" applyBorder="1" applyAlignment="1">
      <alignment horizontal="right" vertical="center"/>
    </xf>
    <xf numFmtId="0" fontId="52" fillId="0" borderId="0" xfId="0" applyFont="1" applyAlignment="1">
      <alignment horizontal="center" wrapText="1"/>
    </xf>
    <xf numFmtId="0" fontId="42" fillId="13" borderId="0" xfId="0" applyFont="1" applyFill="1" applyAlignment="1">
      <alignment horizontal="center" vertical="center" wrapText="1"/>
    </xf>
    <xf numFmtId="0" fontId="43" fillId="0" borderId="26" xfId="0" applyFont="1" applyBorder="1" applyAlignment="1">
      <alignment horizontal="center" vertical="center" wrapText="1"/>
    </xf>
    <xf numFmtId="0" fontId="43" fillId="0" borderId="29" xfId="0" applyFont="1" applyBorder="1" applyAlignment="1">
      <alignment horizontal="center" vertical="center" wrapText="1"/>
    </xf>
    <xf numFmtId="44" fontId="41" fillId="0" borderId="31" xfId="0" applyNumberFormat="1" applyFont="1" applyBorder="1" applyAlignment="1">
      <alignment horizontal="center" vertical="center" wrapText="1"/>
    </xf>
    <xf numFmtId="0" fontId="41" fillId="0" borderId="32" xfId="0" applyFont="1" applyBorder="1" applyAlignment="1">
      <alignment horizontal="center" vertical="center" wrapText="1"/>
    </xf>
    <xf numFmtId="0" fontId="43" fillId="0" borderId="27" xfId="0" applyFont="1" applyBorder="1" applyAlignment="1">
      <alignment horizontal="center" vertical="center" wrapText="1"/>
    </xf>
    <xf numFmtId="0" fontId="43" fillId="0" borderId="28" xfId="0" applyFont="1" applyBorder="1" applyAlignment="1">
      <alignment horizontal="center" vertical="center" wrapText="1"/>
    </xf>
    <xf numFmtId="0" fontId="43" fillId="0" borderId="13" xfId="0" applyFont="1" applyBorder="1" applyAlignment="1">
      <alignment horizontal="center" vertical="center" wrapText="1"/>
    </xf>
    <xf numFmtId="0" fontId="43" fillId="0" borderId="30" xfId="0" applyFont="1" applyBorder="1" applyAlignment="1">
      <alignment horizontal="center" vertical="center" wrapText="1"/>
    </xf>
    <xf numFmtId="0" fontId="43" fillId="0" borderId="31" xfId="0" applyFont="1" applyBorder="1" applyAlignment="1">
      <alignment horizontal="center" vertical="center" wrapText="1"/>
    </xf>
    <xf numFmtId="0" fontId="43" fillId="0" borderId="32" xfId="0" applyFont="1" applyBorder="1" applyAlignment="1">
      <alignment horizontal="center" vertical="center" wrapText="1"/>
    </xf>
    <xf numFmtId="0" fontId="60" fillId="13" borderId="38" xfId="0" applyFont="1" applyFill="1" applyBorder="1" applyAlignment="1">
      <alignment horizontal="center" vertical="center" wrapText="1"/>
    </xf>
    <xf numFmtId="0" fontId="60" fillId="13" borderId="27" xfId="0" applyFont="1" applyFill="1" applyBorder="1" applyAlignment="1">
      <alignment horizontal="center" vertical="center" wrapText="1"/>
    </xf>
    <xf numFmtId="0" fontId="60" fillId="13" borderId="25" xfId="0" applyFont="1" applyFill="1" applyBorder="1" applyAlignment="1">
      <alignment horizontal="center" vertical="center" wrapText="1"/>
    </xf>
    <xf numFmtId="0" fontId="60" fillId="13" borderId="0" xfId="0" applyFont="1" applyFill="1" applyAlignment="1">
      <alignment horizontal="center" vertical="center" wrapText="1"/>
    </xf>
    <xf numFmtId="44" fontId="43" fillId="0" borderId="31" xfId="0" applyNumberFormat="1" applyFont="1" applyBorder="1" applyAlignment="1">
      <alignment horizontal="center" vertical="center"/>
    </xf>
    <xf numFmtId="44" fontId="43" fillId="0" borderId="32" xfId="0" applyNumberFormat="1" applyFont="1" applyBorder="1" applyAlignment="1">
      <alignment horizontal="center" vertical="center"/>
    </xf>
    <xf numFmtId="0" fontId="60" fillId="13" borderId="15" xfId="0" applyFont="1" applyFill="1" applyBorder="1" applyAlignment="1">
      <alignment horizontal="center" vertical="center" wrapText="1"/>
    </xf>
    <xf numFmtId="0" fontId="60" fillId="13" borderId="16" xfId="0" applyFont="1" applyFill="1" applyBorder="1" applyAlignment="1">
      <alignment horizontal="center" vertical="center" wrapText="1"/>
    </xf>
    <xf numFmtId="0" fontId="41" fillId="0" borderId="33" xfId="0" applyFont="1" applyBorder="1" applyAlignment="1">
      <alignment horizontal="center"/>
    </xf>
    <xf numFmtId="0" fontId="41" fillId="0" borderId="34" xfId="0" applyFont="1" applyBorder="1" applyAlignment="1">
      <alignment horizontal="center"/>
    </xf>
    <xf numFmtId="0" fontId="41" fillId="0" borderId="35" xfId="0" applyFont="1" applyBorder="1" applyAlignment="1">
      <alignment horizontal="center"/>
    </xf>
    <xf numFmtId="0" fontId="45" fillId="0" borderId="25" xfId="0" applyFont="1" applyBorder="1" applyAlignment="1">
      <alignment horizontal="center" vertical="center" wrapText="1"/>
    </xf>
    <xf numFmtId="0" fontId="45" fillId="0" borderId="0" xfId="0" applyFont="1" applyAlignment="1">
      <alignment horizontal="center" vertical="center" wrapText="1"/>
    </xf>
    <xf numFmtId="0" fontId="60" fillId="13" borderId="37" xfId="0" applyFont="1" applyFill="1" applyBorder="1" applyAlignment="1">
      <alignment horizontal="center" vertical="center" wrapText="1"/>
    </xf>
    <xf numFmtId="0" fontId="60" fillId="13" borderId="39" xfId="0" applyFont="1" applyFill="1" applyBorder="1" applyAlignment="1">
      <alignment horizontal="center" vertical="center" wrapText="1"/>
    </xf>
    <xf numFmtId="0" fontId="60" fillId="9" borderId="15" xfId="0" applyFont="1" applyFill="1" applyBorder="1" applyAlignment="1">
      <alignment horizontal="center" vertical="center" wrapText="1"/>
    </xf>
    <xf numFmtId="0" fontId="60" fillId="9" borderId="16" xfId="0" applyFont="1" applyFill="1" applyBorder="1" applyAlignment="1">
      <alignment horizontal="center" vertical="center" wrapText="1"/>
    </xf>
    <xf numFmtId="0" fontId="60" fillId="9" borderId="19" xfId="0" applyFont="1" applyFill="1" applyBorder="1" applyAlignment="1">
      <alignment horizontal="center" vertical="center" wrapText="1"/>
    </xf>
    <xf numFmtId="0" fontId="60" fillId="9" borderId="20" xfId="0" applyFont="1" applyFill="1" applyBorder="1" applyAlignment="1">
      <alignment horizontal="center" vertical="center" wrapText="1"/>
    </xf>
    <xf numFmtId="0" fontId="60" fillId="9" borderId="21" xfId="0" applyFont="1" applyFill="1" applyBorder="1" applyAlignment="1">
      <alignment horizontal="center" vertical="center" wrapText="1"/>
    </xf>
    <xf numFmtId="0" fontId="60" fillId="9" borderId="22" xfId="0" applyFont="1" applyFill="1" applyBorder="1" applyAlignment="1">
      <alignment horizontal="center" vertical="center" wrapText="1"/>
    </xf>
    <xf numFmtId="0" fontId="60" fillId="9" borderId="23" xfId="0" applyFont="1" applyFill="1" applyBorder="1" applyAlignment="1">
      <alignment horizontal="center" vertical="center" wrapText="1"/>
    </xf>
    <xf numFmtId="0" fontId="60" fillId="9" borderId="24" xfId="0" applyFont="1" applyFill="1" applyBorder="1" applyAlignment="1">
      <alignment horizontal="center" vertical="center" wrapText="1"/>
    </xf>
    <xf numFmtId="44" fontId="41" fillId="0" borderId="31" xfId="0" applyNumberFormat="1" applyFont="1" applyBorder="1" applyAlignment="1">
      <alignment horizontal="center" vertical="center"/>
    </xf>
    <xf numFmtId="44" fontId="41" fillId="0" borderId="32" xfId="0" applyNumberFormat="1" applyFont="1" applyBorder="1" applyAlignment="1">
      <alignment horizontal="center" vertical="center"/>
    </xf>
    <xf numFmtId="44" fontId="43" fillId="0" borderId="33" xfId="0" applyNumberFormat="1" applyFont="1" applyBorder="1" applyAlignment="1">
      <alignment horizontal="center"/>
    </xf>
    <xf numFmtId="44" fontId="43" fillId="0" borderId="35" xfId="0" applyNumberFormat="1" applyFont="1" applyBorder="1" applyAlignment="1">
      <alignment horizontal="center"/>
    </xf>
    <xf numFmtId="0" fontId="29" fillId="0" borderId="41" xfId="0" applyFont="1" applyBorder="1" applyAlignment="1">
      <alignment horizontal="center" vertical="center" wrapText="1"/>
    </xf>
    <xf numFmtId="0" fontId="29" fillId="0" borderId="42" xfId="0" applyFont="1" applyBorder="1" applyAlignment="1">
      <alignment horizontal="center" vertical="center" wrapText="1"/>
    </xf>
    <xf numFmtId="0" fontId="29" fillId="0" borderId="43" xfId="0" applyFont="1" applyBorder="1" applyAlignment="1">
      <alignment horizontal="center" vertical="center" wrapText="1"/>
    </xf>
    <xf numFmtId="0" fontId="30" fillId="0" borderId="44" xfId="0" applyFont="1" applyBorder="1" applyAlignment="1">
      <alignment horizontal="center" vertical="center" wrapText="1"/>
    </xf>
    <xf numFmtId="0" fontId="30" fillId="0" borderId="45" xfId="0" applyFont="1" applyBorder="1" applyAlignment="1">
      <alignment horizontal="center" vertical="center" wrapText="1"/>
    </xf>
    <xf numFmtId="0" fontId="30" fillId="0" borderId="46" xfId="0" applyFont="1" applyBorder="1" applyAlignment="1">
      <alignment horizontal="center" vertical="center"/>
    </xf>
    <xf numFmtId="0" fontId="30" fillId="0" borderId="10" xfId="0" applyFont="1" applyBorder="1" applyAlignment="1">
      <alignment horizontal="center" vertical="center"/>
    </xf>
    <xf numFmtId="0" fontId="30" fillId="0" borderId="11" xfId="0" applyFont="1" applyBorder="1" applyAlignment="1">
      <alignment horizontal="center" vertical="center"/>
    </xf>
    <xf numFmtId="0" fontId="32" fillId="0" borderId="48" xfId="0" applyFont="1" applyBorder="1" applyAlignment="1">
      <alignment horizontal="center" vertical="center"/>
    </xf>
    <xf numFmtId="0" fontId="32" fillId="0" borderId="51" xfId="0" applyFont="1" applyBorder="1" applyAlignment="1">
      <alignment horizontal="center" vertical="center"/>
    </xf>
    <xf numFmtId="0" fontId="33" fillId="0" borderId="49" xfId="0" applyFont="1" applyBorder="1" applyAlignment="1">
      <alignment horizontal="center" vertical="center"/>
    </xf>
    <xf numFmtId="0" fontId="33" fillId="0" borderId="52" xfId="0" applyFont="1" applyBorder="1" applyAlignment="1">
      <alignment horizontal="center" vertical="center"/>
    </xf>
    <xf numFmtId="0" fontId="33" fillId="0" borderId="9" xfId="0" applyFont="1" applyBorder="1" applyAlignment="1">
      <alignment horizontal="center" vertical="center"/>
    </xf>
    <xf numFmtId="0" fontId="33" fillId="0" borderId="11" xfId="0" applyFont="1" applyBorder="1" applyAlignment="1">
      <alignment horizontal="center" vertical="center"/>
    </xf>
    <xf numFmtId="0" fontId="33" fillId="0" borderId="50" xfId="0" applyFont="1" applyBorder="1" applyAlignment="1">
      <alignment horizontal="center" vertical="center" wrapText="1"/>
    </xf>
    <xf numFmtId="0" fontId="33" fillId="0" borderId="53" xfId="0" applyFont="1" applyBorder="1" applyAlignment="1">
      <alignment horizontal="center" vertical="center" wrapText="1"/>
    </xf>
    <xf numFmtId="0" fontId="32" fillId="0" borderId="46" xfId="0" applyFont="1" applyBorder="1" applyAlignment="1">
      <alignment horizontal="left" vertical="center"/>
    </xf>
    <xf numFmtId="0" fontId="32" fillId="0" borderId="10" xfId="0" applyFont="1" applyBorder="1" applyAlignment="1">
      <alignment horizontal="left" vertical="center"/>
    </xf>
    <xf numFmtId="0" fontId="32" fillId="0" borderId="11" xfId="0" applyFont="1" applyBorder="1" applyAlignment="1">
      <alignment horizontal="left" vertical="center"/>
    </xf>
    <xf numFmtId="0" fontId="35" fillId="0" borderId="9" xfId="0" applyFont="1" applyBorder="1" applyAlignment="1">
      <alignment horizontal="center" vertical="center"/>
    </xf>
    <xf numFmtId="0" fontId="35" fillId="0" borderId="10" xfId="0" applyFont="1" applyBorder="1" applyAlignment="1">
      <alignment horizontal="center" vertical="center"/>
    </xf>
    <xf numFmtId="0" fontId="35" fillId="0" borderId="11" xfId="0" applyFont="1" applyBorder="1" applyAlignment="1">
      <alignment horizontal="center" vertical="center"/>
    </xf>
    <xf numFmtId="0" fontId="32" fillId="0" borderId="56" xfId="0" applyFont="1" applyBorder="1" applyAlignment="1">
      <alignment horizontal="left" vertical="center"/>
    </xf>
    <xf numFmtId="0" fontId="32" fillId="0" borderId="57" xfId="0" applyFont="1" applyBorder="1" applyAlignment="1">
      <alignment horizontal="left" vertical="center"/>
    </xf>
    <xf numFmtId="0" fontId="32" fillId="0" borderId="58" xfId="0" applyFont="1" applyBorder="1" applyAlignment="1">
      <alignment horizontal="left" vertical="center"/>
    </xf>
    <xf numFmtId="0" fontId="31" fillId="0" borderId="60" xfId="0" applyFont="1" applyBorder="1" applyAlignment="1">
      <alignment horizontal="left" vertical="center"/>
    </xf>
    <xf numFmtId="0" fontId="31" fillId="0" borderId="61" xfId="0" applyFont="1" applyBorder="1" applyAlignment="1">
      <alignment horizontal="left" vertical="center"/>
    </xf>
    <xf numFmtId="0" fontId="31" fillId="0" borderId="62" xfId="0" applyFont="1" applyBorder="1" applyAlignment="1">
      <alignment horizontal="left" vertical="center"/>
    </xf>
    <xf numFmtId="0" fontId="35" fillId="0" borderId="46" xfId="0" applyFont="1" applyBorder="1" applyAlignment="1">
      <alignment horizontal="center" vertical="center"/>
    </xf>
    <xf numFmtId="0" fontId="32" fillId="0" borderId="9" xfId="0" applyFont="1" applyBorder="1" applyAlignment="1">
      <alignment horizontal="left" vertical="center"/>
    </xf>
    <xf numFmtId="0" fontId="6" fillId="3" borderId="0" xfId="0" applyFont="1" applyFill="1" applyAlignment="1">
      <alignment horizontal="right"/>
    </xf>
    <xf numFmtId="0" fontId="9" fillId="0" borderId="0" xfId="0" applyFont="1" applyAlignment="1">
      <alignment horizontal="center"/>
    </xf>
    <xf numFmtId="0" fontId="4" fillId="0" borderId="9" xfId="0" applyFont="1" applyBorder="1" applyAlignment="1">
      <alignment horizontal="left" vertical="top" wrapText="1"/>
    </xf>
    <xf numFmtId="0" fontId="4" fillId="0" borderId="10" xfId="0" applyFont="1" applyBorder="1" applyAlignment="1">
      <alignment horizontal="left" vertical="top" wrapText="1"/>
    </xf>
    <xf numFmtId="0" fontId="4" fillId="0" borderId="11" xfId="0" applyFont="1" applyBorder="1" applyAlignment="1">
      <alignment horizontal="left" vertical="top" wrapText="1"/>
    </xf>
    <xf numFmtId="0" fontId="6" fillId="3" borderId="25" xfId="0" applyFont="1" applyFill="1" applyBorder="1" applyAlignment="1">
      <alignment horizontal="center" vertical="center" wrapText="1"/>
    </xf>
    <xf numFmtId="0" fontId="6" fillId="3" borderId="0" xfId="0" applyFont="1" applyFill="1" applyAlignment="1">
      <alignment horizontal="center" vertical="center" wrapText="1"/>
    </xf>
    <xf numFmtId="0" fontId="46" fillId="4" borderId="0" xfId="3" applyFont="1" applyFill="1" applyAlignment="1">
      <alignment horizontal="center" vertical="center"/>
    </xf>
    <xf numFmtId="0" fontId="64" fillId="4" borderId="12" xfId="3" applyFont="1" applyFill="1" applyBorder="1" applyAlignment="1">
      <alignment horizontal="center" vertical="center"/>
    </xf>
    <xf numFmtId="14" fontId="65" fillId="4" borderId="0" xfId="3" applyNumberFormat="1" applyFont="1" applyFill="1" applyAlignment="1">
      <alignment horizontal="center" vertical="center"/>
    </xf>
    <xf numFmtId="0" fontId="69" fillId="0" borderId="13" xfId="3" applyFont="1" applyBorder="1" applyAlignment="1">
      <alignment horizontal="right" vertical="center"/>
    </xf>
    <xf numFmtId="9" fontId="65" fillId="4" borderId="0" xfId="3" applyNumberFormat="1" applyFont="1" applyFill="1" applyAlignment="1">
      <alignment horizontal="left" vertical="center" wrapText="1"/>
    </xf>
    <xf numFmtId="14" fontId="13" fillId="0" borderId="0" xfId="5" applyNumberFormat="1" applyFont="1" applyAlignment="1">
      <alignment horizontal="center" vertical="top"/>
    </xf>
    <xf numFmtId="0" fontId="13" fillId="0" borderId="0" xfId="5" applyFont="1" applyAlignment="1">
      <alignment horizontal="center" vertical="top"/>
    </xf>
    <xf numFmtId="0" fontId="4" fillId="0" borderId="72" xfId="0" applyFont="1" applyBorder="1" applyAlignment="1">
      <alignment horizontal="left" vertical="center" wrapText="1"/>
    </xf>
    <xf numFmtId="165" fontId="13" fillId="0" borderId="0" xfId="3" applyNumberFormat="1" applyAlignment="1">
      <alignment horizontal="left"/>
    </xf>
    <xf numFmtId="0" fontId="14" fillId="0" borderId="9" xfId="3" applyFont="1" applyBorder="1" applyAlignment="1">
      <alignment horizontal="center" vertical="center"/>
    </xf>
    <xf numFmtId="0" fontId="14" fillId="0" borderId="10" xfId="3" applyFont="1" applyBorder="1" applyAlignment="1">
      <alignment horizontal="center" vertical="center"/>
    </xf>
    <xf numFmtId="0" fontId="13" fillId="0" borderId="0" xfId="3" applyAlignment="1">
      <alignment horizontal="center" vertical="center"/>
    </xf>
    <xf numFmtId="0" fontId="25" fillId="0" borderId="0" xfId="4" applyFont="1" applyAlignment="1">
      <alignment horizontal="right" vertical="center"/>
    </xf>
    <xf numFmtId="0" fontId="26" fillId="0" borderId="0" xfId="4" applyFont="1" applyAlignment="1">
      <alignment horizontal="center"/>
    </xf>
    <xf numFmtId="0" fontId="25" fillId="0" borderId="0" xfId="4" quotePrefix="1" applyFont="1" applyAlignment="1">
      <alignment horizontal="left" vertical="center"/>
    </xf>
    <xf numFmtId="0" fontId="25" fillId="0" borderId="0" xfId="4" applyFont="1" applyAlignment="1">
      <alignment horizontal="left" vertical="center"/>
    </xf>
    <xf numFmtId="0" fontId="25" fillId="0" borderId="0" xfId="4" applyFont="1" applyAlignment="1">
      <alignment horizontal="center" vertical="top"/>
    </xf>
    <xf numFmtId="0" fontId="28" fillId="0" borderId="36" xfId="3" applyFont="1" applyBorder="1" applyAlignment="1">
      <alignment horizontal="center" vertical="center" wrapText="1"/>
    </xf>
    <xf numFmtId="0" fontId="13" fillId="0" borderId="36" xfId="3" applyBorder="1" applyAlignment="1">
      <alignment horizontal="left" vertical="center" wrapText="1"/>
    </xf>
    <xf numFmtId="0" fontId="13" fillId="13" borderId="36" xfId="3" applyFill="1" applyBorder="1" applyAlignment="1">
      <alignment horizontal="left" vertical="center" wrapText="1"/>
    </xf>
    <xf numFmtId="0" fontId="21" fillId="0" borderId="0" xfId="3" applyFont="1" applyAlignment="1">
      <alignment horizontal="left" vertical="center" wrapText="1"/>
    </xf>
    <xf numFmtId="2" fontId="22" fillId="0" borderId="2" xfId="3" applyNumberFormat="1" applyFont="1" applyBorder="1" applyAlignment="1">
      <alignment horizontal="center" vertical="center"/>
    </xf>
    <xf numFmtId="0" fontId="24" fillId="0" borderId="0" xfId="3" applyFont="1" applyAlignment="1">
      <alignment horizontal="left" vertical="center" indent="1"/>
    </xf>
    <xf numFmtId="0" fontId="14" fillId="0" borderId="0" xfId="3" applyFont="1" applyAlignment="1">
      <alignment horizontal="center" vertical="center"/>
    </xf>
    <xf numFmtId="0" fontId="14" fillId="0" borderId="36" xfId="3" applyFont="1" applyBorder="1" applyAlignment="1">
      <alignment horizontal="center" vertical="center"/>
    </xf>
    <xf numFmtId="0" fontId="18" fillId="0" borderId="0" xfId="3" applyFont="1" applyAlignment="1">
      <alignment horizontal="center" vertical="top" wrapText="1"/>
    </xf>
    <xf numFmtId="0" fontId="13" fillId="0" borderId="36" xfId="3" applyBorder="1" applyAlignment="1">
      <alignment horizontal="left" vertical="center"/>
    </xf>
    <xf numFmtId="0" fontId="16" fillId="0" borderId="36" xfId="3" applyFont="1" applyBorder="1" applyAlignment="1">
      <alignment horizontal="left" wrapText="1"/>
    </xf>
    <xf numFmtId="10" fontId="16" fillId="13" borderId="36" xfId="3" applyNumberFormat="1" applyFont="1" applyFill="1" applyBorder="1" applyAlignment="1" applyProtection="1">
      <alignment horizontal="center"/>
      <protection locked="0"/>
    </xf>
    <xf numFmtId="0" fontId="16" fillId="0" borderId="36" xfId="3" applyFont="1" applyBorder="1" applyAlignment="1">
      <alignment horizontal="left"/>
    </xf>
    <xf numFmtId="0" fontId="17" fillId="0" borderId="36" xfId="3" applyFont="1" applyBorder="1" applyAlignment="1">
      <alignment horizontal="center" vertical="center"/>
    </xf>
    <xf numFmtId="4" fontId="17" fillId="0" borderId="36" xfId="3" applyNumberFormat="1" applyFont="1" applyBorder="1" applyAlignment="1">
      <alignment horizontal="center" vertical="center" wrapText="1"/>
    </xf>
    <xf numFmtId="0" fontId="14" fillId="0" borderId="72" xfId="5" applyFont="1" applyBorder="1" applyAlignment="1">
      <alignment horizontal="left" vertical="top"/>
    </xf>
    <xf numFmtId="164" fontId="16" fillId="13" borderId="72" xfId="6" applyFont="1" applyFill="1" applyBorder="1" applyAlignment="1" applyProtection="1">
      <alignment horizontal="left" vertical="center"/>
      <protection locked="0"/>
    </xf>
    <xf numFmtId="0" fontId="13" fillId="0" borderId="72" xfId="3" applyBorder="1" applyAlignment="1">
      <alignment horizontal="center" vertical="center" wrapText="1"/>
    </xf>
  </cellXfs>
  <cellStyles count="9">
    <cellStyle name="Moeda" xfId="1" builtinId="4"/>
    <cellStyle name="Moeda_Composicao BDI v2.1" xfId="6" xr:uid="{00000000-0005-0000-0000-000001000000}"/>
    <cellStyle name="Normal" xfId="0" builtinId="0"/>
    <cellStyle name="Normal 2" xfId="3" xr:uid="{00000000-0005-0000-0000-000003000000}"/>
    <cellStyle name="Normal 2 3" xfId="8" xr:uid="{00000000-0005-0000-0000-000004000000}"/>
    <cellStyle name="Normal 3" xfId="4" xr:uid="{00000000-0005-0000-0000-000005000000}"/>
    <cellStyle name="Normal_FICHA DE VERIFICAÇÃO PRELIMINAR - Plano R" xfId="5" xr:uid="{00000000-0005-0000-0000-000006000000}"/>
    <cellStyle name="Porcentagem" xfId="2" builtinId="5"/>
    <cellStyle name="Porcentagem 2" xfId="7" xr:uid="{00000000-0005-0000-0000-000008000000}"/>
  </cellStyles>
  <dxfs count="8">
    <dxf>
      <border>
        <left style="thin">
          <color indexed="64"/>
        </left>
        <right style="thin">
          <color indexed="64"/>
        </right>
        <top style="thin">
          <color indexed="64"/>
        </top>
        <bottom style="thin">
          <color indexed="64"/>
        </bottom>
      </border>
    </dxf>
    <dxf>
      <font>
        <color theme="0"/>
      </font>
      <fill>
        <patternFill patternType="none">
          <bgColor indexed="65"/>
        </patternFill>
      </fill>
    </dxf>
    <dxf>
      <font>
        <color theme="0"/>
      </font>
      <fill>
        <patternFill patternType="none">
          <bgColor indexed="65"/>
        </patternFill>
      </fill>
    </dxf>
    <dxf>
      <font>
        <condense val="0"/>
        <extend val="0"/>
        <color indexed="17"/>
      </font>
      <border>
        <left style="thin">
          <color indexed="64"/>
        </left>
        <right style="thin">
          <color indexed="64"/>
        </right>
        <top style="thin">
          <color indexed="64"/>
        </top>
        <bottom style="thin">
          <color indexed="64"/>
        </bottom>
      </border>
    </dxf>
    <dxf>
      <font>
        <condense val="0"/>
        <extend val="0"/>
        <color indexed="10"/>
      </font>
      <border>
        <left style="thin">
          <color indexed="64"/>
        </left>
        <right style="thin">
          <color indexed="64"/>
        </right>
        <top style="thin">
          <color indexed="64"/>
        </top>
        <bottom style="thin">
          <color indexed="64"/>
        </bottom>
      </border>
    </dxf>
    <dxf>
      <font>
        <color theme="0"/>
      </font>
      <fill>
        <patternFill>
          <bgColor theme="0"/>
        </patternFill>
      </fill>
      <border>
        <left/>
        <right/>
        <top/>
        <bottom/>
      </border>
    </dxf>
    <dxf>
      <font>
        <b/>
        <i val="0"/>
        <color theme="1"/>
      </font>
      <fill>
        <patternFill>
          <bgColor theme="0" tint="-0.14996795556505021"/>
        </patternFill>
      </fill>
      <border>
        <left style="thin">
          <color indexed="64"/>
        </left>
        <right style="thin">
          <color indexed="64"/>
        </right>
        <top style="thin">
          <color indexed="64"/>
        </top>
        <bottom style="thin">
          <color indexed="64"/>
        </bottom>
      </border>
    </dxf>
    <dxf>
      <font>
        <b/>
        <i val="0"/>
      </font>
      <fill>
        <patternFill>
          <bgColor theme="0" tint="-0.14996795556505021"/>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2.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1.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2.png"/></Relationships>
</file>

<file path=xl/drawings/_rels/drawing16.xml.rels><?xml version="1.0" encoding="UTF-8" standalone="yes"?>
<Relationships xmlns="http://schemas.openxmlformats.org/package/2006/relationships"><Relationship Id="rId1" Type="http://schemas.openxmlformats.org/officeDocument/2006/relationships/image" Target="../media/image6.jpg"/></Relationships>
</file>

<file path=xl/drawings/_rels/drawing17.xml.rels><?xml version="1.0" encoding="UTF-8" standalone="yes"?>
<Relationships xmlns="http://schemas.openxmlformats.org/package/2006/relationships"><Relationship Id="rId1" Type="http://schemas.openxmlformats.org/officeDocument/2006/relationships/image" Target="../media/image1.png"/></Relationships>
</file>

<file path=xl/drawings/_rels/drawing18.xml.rels><?xml version="1.0" encoding="UTF-8" standalone="yes"?>
<Relationships xmlns="http://schemas.openxmlformats.org/package/2006/relationships"><Relationship Id="rId1" Type="http://schemas.openxmlformats.org/officeDocument/2006/relationships/image" Target="../media/image7.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3.png"/></Relationships>
</file>

<file path=xl/drawings/_rels/drawing8.xml.rels><?xml version="1.0" encoding="UTF-8" standalone="yes"?>
<Relationships xmlns="http://schemas.openxmlformats.org/package/2006/relationships"><Relationship Id="rId1" Type="http://schemas.openxmlformats.org/officeDocument/2006/relationships/image" Target="../media/image3.png"/></Relationships>
</file>

<file path=xl/drawings/_rels/drawing9.xml.rels><?xml version="1.0" encoding="UTF-8" standalone="yes"?>
<Relationships xmlns="http://schemas.openxmlformats.org/package/2006/relationships"><Relationship Id="rId1" Type="http://schemas.openxmlformats.org/officeDocument/2006/relationships/image" Target="../media/image4.jpg"/></Relationships>
</file>

<file path=xl/drawings/_rels/vmlDrawing1.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2</xdr:col>
      <xdr:colOff>590463</xdr:colOff>
      <xdr:row>0</xdr:row>
      <xdr:rowOff>15240</xdr:rowOff>
    </xdr:from>
    <xdr:ext cx="3097707" cy="718466"/>
    <xdr:sp macro="" textlink="">
      <xdr:nvSpPr>
        <xdr:cNvPr id="3" name="Retângulo 2">
          <a:extLst>
            <a:ext uri="{FF2B5EF4-FFF2-40B4-BE49-F238E27FC236}">
              <a16:creationId xmlns:a16="http://schemas.microsoft.com/office/drawing/2014/main" id="{00000000-0008-0000-0000-000003000000}"/>
            </a:ext>
          </a:extLst>
        </xdr:cNvPr>
        <xdr:cNvSpPr/>
      </xdr:nvSpPr>
      <xdr:spPr>
        <a:xfrm>
          <a:off x="1916343" y="15240"/>
          <a:ext cx="3097707" cy="718466"/>
        </a:xfrm>
        <a:prstGeom prst="rect">
          <a:avLst/>
        </a:prstGeom>
        <a:noFill/>
      </xdr:spPr>
      <xdr:txBody>
        <a:bodyPr wrap="none" lIns="91440" tIns="45720" rIns="91440" bIns="45720">
          <a:spAutoFit/>
        </a:bodyPr>
        <a:lstStyle/>
        <a:p>
          <a:pPr algn="ctr"/>
          <a:r>
            <a:rPr lang="pt-BR" sz="4000" b="1" cap="none" spc="50">
              <a:ln w="0"/>
              <a:solidFill>
                <a:sysClr val="windowText" lastClr="000000"/>
              </a:solidFill>
              <a:effectLst>
                <a:innerShdw blurRad="63500" dist="50800" dir="13500000">
                  <a:srgbClr val="000000">
                    <a:alpha val="50000"/>
                  </a:srgbClr>
                </a:innerShdw>
              </a:effectLst>
            </a:rPr>
            <a:t>ORÇAMENTO</a:t>
          </a:r>
        </a:p>
      </xdr:txBody>
    </xdr:sp>
    <xdr:clientData/>
  </xdr:oneCellAnchor>
  <xdr:twoCellAnchor editAs="oneCell">
    <xdr:from>
      <xdr:col>5</xdr:col>
      <xdr:colOff>361950</xdr:colOff>
      <xdr:row>5</xdr:row>
      <xdr:rowOff>209550</xdr:rowOff>
    </xdr:from>
    <xdr:to>
      <xdr:col>8</xdr:col>
      <xdr:colOff>370205</xdr:colOff>
      <xdr:row>8</xdr:row>
      <xdr:rowOff>4445</xdr:rowOff>
    </xdr:to>
    <xdr:pic>
      <xdr:nvPicPr>
        <xdr:cNvPr id="4" name="Imagem 3">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48200" y="1028700"/>
          <a:ext cx="2151380" cy="452120"/>
        </a:xfrm>
        <a:prstGeom prst="rect">
          <a:avLst/>
        </a:prstGeom>
        <a:noFill/>
        <a:ln>
          <a:noFill/>
        </a:ln>
      </xdr:spPr>
    </xdr:pic>
    <xdr:clientData/>
  </xdr:twoCellAnchor>
</xdr:wsDr>
</file>

<file path=xl/drawings/drawing10.xml><?xml version="1.0" encoding="utf-8"?>
<xdr:wsDr xmlns:xdr="http://schemas.openxmlformats.org/drawingml/2006/spreadsheetDrawing" xmlns:a="http://schemas.openxmlformats.org/drawingml/2006/main">
  <xdr:oneCellAnchor>
    <xdr:from>
      <xdr:col>0</xdr:col>
      <xdr:colOff>194412</xdr:colOff>
      <xdr:row>0</xdr:row>
      <xdr:rowOff>104697</xdr:rowOff>
    </xdr:from>
    <xdr:ext cx="5279394" cy="718466"/>
    <xdr:sp macro="" textlink="">
      <xdr:nvSpPr>
        <xdr:cNvPr id="2" name="Retângulo 1">
          <a:extLst>
            <a:ext uri="{FF2B5EF4-FFF2-40B4-BE49-F238E27FC236}">
              <a16:creationId xmlns:a16="http://schemas.microsoft.com/office/drawing/2014/main" id="{00000000-0008-0000-0900-000002000000}"/>
            </a:ext>
          </a:extLst>
        </xdr:cNvPr>
        <xdr:cNvSpPr/>
      </xdr:nvSpPr>
      <xdr:spPr>
        <a:xfrm>
          <a:off x="194412" y="104697"/>
          <a:ext cx="5279394" cy="718466"/>
        </a:xfrm>
        <a:prstGeom prst="rect">
          <a:avLst/>
        </a:prstGeom>
        <a:noFill/>
      </xdr:spPr>
      <xdr:txBody>
        <a:bodyPr wrap="none" lIns="91440" tIns="45720" rIns="91440" bIns="45720">
          <a:spAutoFit/>
        </a:bodyPr>
        <a:lstStyle/>
        <a:p>
          <a:pPr algn="ctr"/>
          <a:r>
            <a:rPr lang="pt-BR" sz="4000" b="1" cap="none" spc="50">
              <a:ln w="0"/>
              <a:solidFill>
                <a:sysClr val="windowText" lastClr="000000"/>
              </a:solidFill>
              <a:effectLst>
                <a:innerShdw blurRad="63500" dist="50800" dir="13500000">
                  <a:srgbClr val="000000">
                    <a:alpha val="50000"/>
                  </a:srgbClr>
                </a:innerShdw>
              </a:effectLst>
            </a:rPr>
            <a:t>ORÇAMENTO</a:t>
          </a:r>
          <a:r>
            <a:rPr lang="pt-BR" sz="4000" b="1" cap="none" spc="50" baseline="0">
              <a:ln w="0"/>
              <a:solidFill>
                <a:sysClr val="windowText" lastClr="000000"/>
              </a:solidFill>
              <a:effectLst>
                <a:innerShdw blurRad="63500" dist="50800" dir="13500000">
                  <a:srgbClr val="000000">
                    <a:alpha val="50000"/>
                  </a:srgbClr>
                </a:innerShdw>
              </a:effectLst>
            </a:rPr>
            <a:t> - TRECHO</a:t>
          </a:r>
          <a:endParaRPr lang="pt-BR" sz="5400" b="1" cap="none" spc="50">
            <a:ln w="0"/>
            <a:solidFill>
              <a:sysClr val="windowText" lastClr="000000"/>
            </a:solidFill>
            <a:effectLst>
              <a:innerShdw blurRad="63500" dist="50800" dir="13500000">
                <a:srgbClr val="000000">
                  <a:alpha val="50000"/>
                </a:srgbClr>
              </a:innerShdw>
            </a:effectLst>
          </a:endParaRPr>
        </a:p>
      </xdr:txBody>
    </xdr:sp>
    <xdr:clientData/>
  </xdr:oneCellAnchor>
  <xdr:twoCellAnchor editAs="oneCell">
    <xdr:from>
      <xdr:col>8</xdr:col>
      <xdr:colOff>10583</xdr:colOff>
      <xdr:row>0</xdr:row>
      <xdr:rowOff>402167</xdr:rowOff>
    </xdr:from>
    <xdr:to>
      <xdr:col>9</xdr:col>
      <xdr:colOff>1190413</xdr:colOff>
      <xdr:row>0</xdr:row>
      <xdr:rowOff>901912</xdr:rowOff>
    </xdr:to>
    <xdr:pic>
      <xdr:nvPicPr>
        <xdr:cNvPr id="4" name="Imagem 3">
          <a:extLst>
            <a:ext uri="{FF2B5EF4-FFF2-40B4-BE49-F238E27FC236}">
              <a16:creationId xmlns:a16="http://schemas.microsoft.com/office/drawing/2014/main" id="{00000000-0008-0000-0900-000004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958666" y="402167"/>
          <a:ext cx="2322830" cy="499745"/>
        </a:xfrm>
        <a:prstGeom prst="rect">
          <a:avLst/>
        </a:prstGeom>
        <a:noFill/>
        <a:ln>
          <a:noFill/>
        </a:ln>
      </xdr:spPr>
    </xdr:pic>
    <xdr:clientData/>
  </xdr:twoCellAnchor>
</xdr:wsDr>
</file>

<file path=xl/drawings/drawing11.xml><?xml version="1.0" encoding="utf-8"?>
<xdr:wsDr xmlns:xdr="http://schemas.openxmlformats.org/drawingml/2006/spreadsheetDrawing" xmlns:a="http://schemas.openxmlformats.org/drawingml/2006/main">
  <xdr:oneCellAnchor>
    <xdr:from>
      <xdr:col>1</xdr:col>
      <xdr:colOff>498218</xdr:colOff>
      <xdr:row>0</xdr:row>
      <xdr:rowOff>0</xdr:rowOff>
    </xdr:from>
    <xdr:ext cx="7219925" cy="937629"/>
    <xdr:sp macro="" textlink="">
      <xdr:nvSpPr>
        <xdr:cNvPr id="2" name="Retângulo 1">
          <a:extLst>
            <a:ext uri="{FF2B5EF4-FFF2-40B4-BE49-F238E27FC236}">
              <a16:creationId xmlns:a16="http://schemas.microsoft.com/office/drawing/2014/main" id="{00000000-0008-0000-0A00-000002000000}"/>
            </a:ext>
          </a:extLst>
        </xdr:cNvPr>
        <xdr:cNvSpPr/>
      </xdr:nvSpPr>
      <xdr:spPr>
        <a:xfrm>
          <a:off x="1641218" y="0"/>
          <a:ext cx="7219925" cy="937629"/>
        </a:xfrm>
        <a:prstGeom prst="rect">
          <a:avLst/>
        </a:prstGeom>
        <a:noFill/>
      </xdr:spPr>
      <xdr:txBody>
        <a:bodyPr wrap="none" lIns="91440" tIns="45720" rIns="91440" bIns="45720">
          <a:spAutoFit/>
        </a:bodyPr>
        <a:lstStyle/>
        <a:p>
          <a:pPr algn="ctr"/>
          <a:r>
            <a:rPr lang="pt-BR" sz="5400" b="1" cap="none" spc="50">
              <a:ln w="0"/>
              <a:solidFill>
                <a:sysClr val="windowText" lastClr="000000"/>
              </a:solidFill>
              <a:effectLst>
                <a:innerShdw blurRad="63500" dist="50800" dir="13500000">
                  <a:srgbClr val="000000">
                    <a:alpha val="50000"/>
                  </a:srgbClr>
                </a:innerShdw>
              </a:effectLst>
            </a:rPr>
            <a:t>MEMÓRIA DE CÁLCULO </a:t>
          </a:r>
        </a:p>
      </xdr:txBody>
    </xdr:sp>
    <xdr:clientData/>
  </xdr:oneCellAnchor>
  <xdr:twoCellAnchor>
    <xdr:from>
      <xdr:col>26</xdr:col>
      <xdr:colOff>22251</xdr:colOff>
      <xdr:row>33</xdr:row>
      <xdr:rowOff>200958</xdr:rowOff>
    </xdr:from>
    <xdr:to>
      <xdr:col>27</xdr:col>
      <xdr:colOff>527050</xdr:colOff>
      <xdr:row>33</xdr:row>
      <xdr:rowOff>203521</xdr:rowOff>
    </xdr:to>
    <xdr:cxnSp macro="">
      <xdr:nvCxnSpPr>
        <xdr:cNvPr id="3" name="Conector de seta reta 4">
          <a:extLst>
            <a:ext uri="{FF2B5EF4-FFF2-40B4-BE49-F238E27FC236}">
              <a16:creationId xmlns:a16="http://schemas.microsoft.com/office/drawing/2014/main" id="{00000000-0008-0000-0A00-000003000000}"/>
            </a:ext>
          </a:extLst>
        </xdr:cNvPr>
        <xdr:cNvCxnSpPr/>
      </xdr:nvCxnSpPr>
      <xdr:spPr>
        <a:xfrm flipV="1">
          <a:off x="12855601" y="7236758"/>
          <a:ext cx="530199" cy="2563"/>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533400</xdr:colOff>
      <xdr:row>43</xdr:row>
      <xdr:rowOff>114300</xdr:rowOff>
    </xdr:from>
    <xdr:to>
      <xdr:col>25</xdr:col>
      <xdr:colOff>141514</xdr:colOff>
      <xdr:row>43</xdr:row>
      <xdr:rowOff>119743</xdr:rowOff>
    </xdr:to>
    <xdr:cxnSp macro="">
      <xdr:nvCxnSpPr>
        <xdr:cNvPr id="5" name="Conector de seta reta 11">
          <a:extLst>
            <a:ext uri="{FF2B5EF4-FFF2-40B4-BE49-F238E27FC236}">
              <a16:creationId xmlns:a16="http://schemas.microsoft.com/office/drawing/2014/main" id="{00000000-0008-0000-0A00-000005000000}"/>
            </a:ext>
          </a:extLst>
        </xdr:cNvPr>
        <xdr:cNvCxnSpPr/>
      </xdr:nvCxnSpPr>
      <xdr:spPr>
        <a:xfrm>
          <a:off x="11163300" y="8153400"/>
          <a:ext cx="349159" cy="3538"/>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xdr:col>
      <xdr:colOff>266700</xdr:colOff>
      <xdr:row>47</xdr:row>
      <xdr:rowOff>133350</xdr:rowOff>
    </xdr:from>
    <xdr:to>
      <xdr:col>25</xdr:col>
      <xdr:colOff>276225</xdr:colOff>
      <xdr:row>48</xdr:row>
      <xdr:rowOff>114300</xdr:rowOff>
    </xdr:to>
    <xdr:cxnSp macro="">
      <xdr:nvCxnSpPr>
        <xdr:cNvPr id="6" name="Conector de seta reta 12">
          <a:extLst>
            <a:ext uri="{FF2B5EF4-FFF2-40B4-BE49-F238E27FC236}">
              <a16:creationId xmlns:a16="http://schemas.microsoft.com/office/drawing/2014/main" id="{00000000-0008-0000-0A00-000006000000}"/>
            </a:ext>
          </a:extLst>
        </xdr:cNvPr>
        <xdr:cNvCxnSpPr/>
      </xdr:nvCxnSpPr>
      <xdr:spPr>
        <a:xfrm flipV="1">
          <a:off x="12268200" y="9201150"/>
          <a:ext cx="9525" cy="2095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366265</xdr:colOff>
      <xdr:row>33</xdr:row>
      <xdr:rowOff>191434</xdr:rowOff>
    </xdr:from>
    <xdr:to>
      <xdr:col>13</xdr:col>
      <xdr:colOff>712697</xdr:colOff>
      <xdr:row>33</xdr:row>
      <xdr:rowOff>196877</xdr:rowOff>
    </xdr:to>
    <xdr:cxnSp macro="">
      <xdr:nvCxnSpPr>
        <xdr:cNvPr id="7" name="Conector de seta reta 7">
          <a:extLst>
            <a:ext uri="{FF2B5EF4-FFF2-40B4-BE49-F238E27FC236}">
              <a16:creationId xmlns:a16="http://schemas.microsoft.com/office/drawing/2014/main" id="{00000000-0008-0000-0A00-000007000000}"/>
            </a:ext>
          </a:extLst>
        </xdr:cNvPr>
        <xdr:cNvCxnSpPr/>
      </xdr:nvCxnSpPr>
      <xdr:spPr>
        <a:xfrm>
          <a:off x="8089453" y="7160559"/>
          <a:ext cx="346432" cy="5443"/>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xdr:col>
      <xdr:colOff>257175</xdr:colOff>
      <xdr:row>49</xdr:row>
      <xdr:rowOff>133351</xdr:rowOff>
    </xdr:from>
    <xdr:to>
      <xdr:col>25</xdr:col>
      <xdr:colOff>276225</xdr:colOff>
      <xdr:row>50</xdr:row>
      <xdr:rowOff>85725</xdr:rowOff>
    </xdr:to>
    <xdr:cxnSp macro="">
      <xdr:nvCxnSpPr>
        <xdr:cNvPr id="11" name="Conector de seta reta 12">
          <a:extLst>
            <a:ext uri="{FF2B5EF4-FFF2-40B4-BE49-F238E27FC236}">
              <a16:creationId xmlns:a16="http://schemas.microsoft.com/office/drawing/2014/main" id="{00000000-0008-0000-0A00-00000B000000}"/>
            </a:ext>
          </a:extLst>
        </xdr:cNvPr>
        <xdr:cNvCxnSpPr/>
      </xdr:nvCxnSpPr>
      <xdr:spPr>
        <a:xfrm flipV="1">
          <a:off x="12258675" y="9658351"/>
          <a:ext cx="19050" cy="180974"/>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23</xdr:col>
      <xdr:colOff>226219</xdr:colOff>
      <xdr:row>0</xdr:row>
      <xdr:rowOff>464344</xdr:rowOff>
    </xdr:from>
    <xdr:to>
      <xdr:col>27</xdr:col>
      <xdr:colOff>1036955</xdr:colOff>
      <xdr:row>0</xdr:row>
      <xdr:rowOff>1083469</xdr:rowOff>
    </xdr:to>
    <xdr:pic>
      <xdr:nvPicPr>
        <xdr:cNvPr id="9" name="Imagem 8">
          <a:extLst>
            <a:ext uri="{FF2B5EF4-FFF2-40B4-BE49-F238E27FC236}">
              <a16:creationId xmlns:a16="http://schemas.microsoft.com/office/drawing/2014/main" id="{00000000-0008-0000-0A00-000009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382375" y="464344"/>
          <a:ext cx="2322830" cy="619125"/>
        </a:xfrm>
        <a:prstGeom prst="rect">
          <a:avLst/>
        </a:prstGeom>
        <a:noFill/>
        <a:ln>
          <a:noFill/>
        </a:ln>
      </xdr:spPr>
    </xdr:pic>
    <xdr:clientData/>
  </xdr:twoCellAnchor>
</xdr:wsDr>
</file>

<file path=xl/drawings/drawing12.xml><?xml version="1.0" encoding="utf-8"?>
<xdr:wsDr xmlns:xdr="http://schemas.openxmlformats.org/drawingml/2006/spreadsheetDrawing" xmlns:a="http://schemas.openxmlformats.org/drawingml/2006/main">
  <xdr:oneCellAnchor>
    <xdr:from>
      <xdr:col>0</xdr:col>
      <xdr:colOff>26222</xdr:colOff>
      <xdr:row>0</xdr:row>
      <xdr:rowOff>115915</xdr:rowOff>
    </xdr:from>
    <xdr:ext cx="9856930" cy="937629"/>
    <xdr:sp macro="" textlink="">
      <xdr:nvSpPr>
        <xdr:cNvPr id="2" name="Retângulo 1">
          <a:extLst>
            <a:ext uri="{FF2B5EF4-FFF2-40B4-BE49-F238E27FC236}">
              <a16:creationId xmlns:a16="http://schemas.microsoft.com/office/drawing/2014/main" id="{00000000-0008-0000-0B00-000002000000}"/>
            </a:ext>
          </a:extLst>
        </xdr:cNvPr>
        <xdr:cNvSpPr/>
      </xdr:nvSpPr>
      <xdr:spPr>
        <a:xfrm>
          <a:off x="26222" y="115915"/>
          <a:ext cx="9856930" cy="937629"/>
        </a:xfrm>
        <a:prstGeom prst="rect">
          <a:avLst/>
        </a:prstGeom>
        <a:noFill/>
      </xdr:spPr>
      <xdr:txBody>
        <a:bodyPr wrap="none" lIns="91440" tIns="45720" rIns="91440" bIns="45720">
          <a:spAutoFit/>
        </a:bodyPr>
        <a:lstStyle/>
        <a:p>
          <a:pPr algn="ctr"/>
          <a:r>
            <a:rPr lang="pt-BR" sz="5400" b="1" cap="none" spc="50">
              <a:ln w="0"/>
              <a:solidFill>
                <a:sysClr val="windowText" lastClr="000000"/>
              </a:solidFill>
              <a:effectLst>
                <a:innerShdw blurRad="63500" dist="50800" dir="13500000">
                  <a:srgbClr val="000000">
                    <a:alpha val="50000"/>
                  </a:srgbClr>
                </a:innerShdw>
              </a:effectLst>
            </a:rPr>
            <a:t>CÁLCULO DE TRANSPORTE - DMT</a:t>
          </a:r>
        </a:p>
      </xdr:txBody>
    </xdr:sp>
    <xdr:clientData/>
  </xdr:oneCellAnchor>
  <xdr:twoCellAnchor>
    <xdr:from>
      <xdr:col>23</xdr:col>
      <xdr:colOff>907677</xdr:colOff>
      <xdr:row>26</xdr:row>
      <xdr:rowOff>100853</xdr:rowOff>
    </xdr:from>
    <xdr:to>
      <xdr:col>25</xdr:col>
      <xdr:colOff>280467</xdr:colOff>
      <xdr:row>26</xdr:row>
      <xdr:rowOff>106296</xdr:rowOff>
    </xdr:to>
    <xdr:cxnSp macro="">
      <xdr:nvCxnSpPr>
        <xdr:cNvPr id="3" name="Conector de seta reta 3">
          <a:extLst>
            <a:ext uri="{FF2B5EF4-FFF2-40B4-BE49-F238E27FC236}">
              <a16:creationId xmlns:a16="http://schemas.microsoft.com/office/drawing/2014/main" id="{00000000-0008-0000-0B00-000003000000}"/>
            </a:ext>
          </a:extLst>
        </xdr:cNvPr>
        <xdr:cNvCxnSpPr/>
      </xdr:nvCxnSpPr>
      <xdr:spPr>
        <a:xfrm>
          <a:off x="11943342" y="5391038"/>
          <a:ext cx="344340" cy="5443"/>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23</xdr:col>
      <xdr:colOff>638736</xdr:colOff>
      <xdr:row>0</xdr:row>
      <xdr:rowOff>806823</xdr:rowOff>
    </xdr:from>
    <xdr:to>
      <xdr:col>27</xdr:col>
      <xdr:colOff>653154</xdr:colOff>
      <xdr:row>2</xdr:row>
      <xdr:rowOff>22412</xdr:rowOff>
    </xdr:to>
    <xdr:pic>
      <xdr:nvPicPr>
        <xdr:cNvPr id="6" name="Imagem 5">
          <a:extLst>
            <a:ext uri="{FF2B5EF4-FFF2-40B4-BE49-F238E27FC236}">
              <a16:creationId xmlns:a16="http://schemas.microsoft.com/office/drawing/2014/main" id="{00000000-0008-0000-0B00-000006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023912" y="806823"/>
          <a:ext cx="2524536" cy="705971"/>
        </a:xfrm>
        <a:prstGeom prst="rect">
          <a:avLst/>
        </a:prstGeom>
        <a:noFill/>
        <a:ln>
          <a:noFill/>
        </a:ln>
      </xdr:spPr>
    </xdr:pic>
    <xdr:clientData/>
  </xdr:twoCellAnchor>
</xdr:wsDr>
</file>

<file path=xl/drawings/drawing13.xml><?xml version="1.0" encoding="utf-8"?>
<xdr:wsDr xmlns:xdr="http://schemas.openxmlformats.org/drawingml/2006/spreadsheetDrawing" xmlns:a="http://schemas.openxmlformats.org/drawingml/2006/main">
  <xdr:oneCellAnchor>
    <xdr:from>
      <xdr:col>0</xdr:col>
      <xdr:colOff>31959</xdr:colOff>
      <xdr:row>0</xdr:row>
      <xdr:rowOff>135177</xdr:rowOff>
    </xdr:from>
    <xdr:ext cx="4737324" cy="718466"/>
    <xdr:sp macro="" textlink="">
      <xdr:nvSpPr>
        <xdr:cNvPr id="4" name="Retângulo 3">
          <a:extLst>
            <a:ext uri="{FF2B5EF4-FFF2-40B4-BE49-F238E27FC236}">
              <a16:creationId xmlns:a16="http://schemas.microsoft.com/office/drawing/2014/main" id="{00000000-0008-0000-0C00-000004000000}"/>
            </a:ext>
          </a:extLst>
        </xdr:cNvPr>
        <xdr:cNvSpPr/>
      </xdr:nvSpPr>
      <xdr:spPr>
        <a:xfrm>
          <a:off x="31959" y="135177"/>
          <a:ext cx="4737324" cy="718466"/>
        </a:xfrm>
        <a:prstGeom prst="rect">
          <a:avLst/>
        </a:prstGeom>
        <a:noFill/>
      </xdr:spPr>
      <xdr:txBody>
        <a:bodyPr wrap="none" lIns="91440" tIns="45720" rIns="91440" bIns="45720">
          <a:spAutoFit/>
        </a:bodyPr>
        <a:lstStyle/>
        <a:p>
          <a:pPr algn="ctr"/>
          <a:r>
            <a:rPr lang="pt-BR" sz="4000" b="1" cap="none" spc="50">
              <a:ln w="0"/>
              <a:solidFill>
                <a:sysClr val="windowText" lastClr="000000"/>
              </a:solidFill>
              <a:effectLst>
                <a:innerShdw blurRad="63500" dist="50800" dir="13500000">
                  <a:srgbClr val="000000">
                    <a:alpha val="50000"/>
                  </a:srgbClr>
                </a:innerShdw>
              </a:effectLst>
            </a:rPr>
            <a:t>PLANILHA SINTÉTICA</a:t>
          </a:r>
          <a:endParaRPr lang="pt-BR" sz="5400" b="1" cap="none" spc="50">
            <a:ln w="0"/>
            <a:solidFill>
              <a:sysClr val="windowText" lastClr="000000"/>
            </a:solidFill>
            <a:effectLst>
              <a:innerShdw blurRad="63500" dist="50800" dir="13500000">
                <a:srgbClr val="000000">
                  <a:alpha val="50000"/>
                </a:srgbClr>
              </a:innerShdw>
            </a:effectLst>
          </a:endParaRPr>
        </a:p>
      </xdr:txBody>
    </xdr:sp>
    <xdr:clientData/>
  </xdr:oneCellAnchor>
  <xdr:twoCellAnchor editAs="oneCell">
    <xdr:from>
      <xdr:col>7</xdr:col>
      <xdr:colOff>814917</xdr:colOff>
      <xdr:row>0</xdr:row>
      <xdr:rowOff>127002</xdr:rowOff>
    </xdr:from>
    <xdr:to>
      <xdr:col>9</xdr:col>
      <xdr:colOff>1444413</xdr:colOff>
      <xdr:row>0</xdr:row>
      <xdr:rowOff>626747</xdr:rowOff>
    </xdr:to>
    <xdr:pic>
      <xdr:nvPicPr>
        <xdr:cNvPr id="5" name="Imagem 4">
          <a:extLst>
            <a:ext uri="{FF2B5EF4-FFF2-40B4-BE49-F238E27FC236}">
              <a16:creationId xmlns:a16="http://schemas.microsoft.com/office/drawing/2014/main" id="{00000000-0008-0000-0C00-000005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207250" y="127002"/>
          <a:ext cx="2322830" cy="499745"/>
        </a:xfrm>
        <a:prstGeom prst="rect">
          <a:avLst/>
        </a:prstGeom>
        <a:noFill/>
        <a:ln>
          <a:noFill/>
        </a:ln>
      </xdr:spPr>
    </xdr:pic>
    <xdr:clientData/>
  </xdr:twoCellAnchor>
</xdr:wsDr>
</file>

<file path=xl/drawings/drawing14.xml><?xml version="1.0" encoding="utf-8"?>
<xdr:wsDr xmlns:xdr="http://schemas.openxmlformats.org/drawingml/2006/spreadsheetDrawing" xmlns:a="http://schemas.openxmlformats.org/drawingml/2006/main">
  <xdr:oneCellAnchor>
    <xdr:from>
      <xdr:col>0</xdr:col>
      <xdr:colOff>3809</xdr:colOff>
      <xdr:row>0</xdr:row>
      <xdr:rowOff>181821</xdr:rowOff>
    </xdr:from>
    <xdr:ext cx="8316187" cy="749821"/>
    <xdr:sp macro="" textlink="">
      <xdr:nvSpPr>
        <xdr:cNvPr id="2" name="Retângulo 1">
          <a:extLst>
            <a:ext uri="{FF2B5EF4-FFF2-40B4-BE49-F238E27FC236}">
              <a16:creationId xmlns:a16="http://schemas.microsoft.com/office/drawing/2014/main" id="{00000000-0008-0000-0D00-000002000000}"/>
            </a:ext>
          </a:extLst>
        </xdr:cNvPr>
        <xdr:cNvSpPr/>
      </xdr:nvSpPr>
      <xdr:spPr>
        <a:xfrm>
          <a:off x="3809" y="181821"/>
          <a:ext cx="8316187" cy="749821"/>
        </a:xfrm>
        <a:prstGeom prst="rect">
          <a:avLst/>
        </a:prstGeom>
        <a:noFill/>
      </xdr:spPr>
      <xdr:txBody>
        <a:bodyPr wrap="none" lIns="91440" tIns="45720" rIns="91440" bIns="45720">
          <a:spAutoFit/>
        </a:bodyPr>
        <a:lstStyle/>
        <a:p>
          <a:pPr algn="ctr"/>
          <a:r>
            <a:rPr lang="pt-BR" sz="4100" b="1" cap="none" spc="50">
              <a:ln w="0"/>
              <a:solidFill>
                <a:sysClr val="windowText" lastClr="000000"/>
              </a:solidFill>
              <a:effectLst>
                <a:innerShdw blurRad="63500" dist="50800" dir="13500000">
                  <a:srgbClr val="000000">
                    <a:alpha val="50000"/>
                  </a:srgbClr>
                </a:innerShdw>
              </a:effectLst>
            </a:rPr>
            <a:t>CRONOGRAMA FÍSICO-FINANCEIRO</a:t>
          </a:r>
        </a:p>
      </xdr:txBody>
    </xdr:sp>
    <xdr:clientData/>
  </xdr:oneCellAnchor>
  <xdr:twoCellAnchor editAs="oneCell">
    <xdr:from>
      <xdr:col>9</xdr:col>
      <xdr:colOff>222250</xdr:colOff>
      <xdr:row>0</xdr:row>
      <xdr:rowOff>465666</xdr:rowOff>
    </xdr:from>
    <xdr:to>
      <xdr:col>10</xdr:col>
      <xdr:colOff>1095163</xdr:colOff>
      <xdr:row>0</xdr:row>
      <xdr:rowOff>965411</xdr:rowOff>
    </xdr:to>
    <xdr:pic>
      <xdr:nvPicPr>
        <xdr:cNvPr id="5" name="Imagem 4">
          <a:extLst>
            <a:ext uri="{FF2B5EF4-FFF2-40B4-BE49-F238E27FC236}">
              <a16:creationId xmlns:a16="http://schemas.microsoft.com/office/drawing/2014/main" id="{00000000-0008-0000-0D00-000005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329333" y="465666"/>
          <a:ext cx="2322830" cy="499745"/>
        </a:xfrm>
        <a:prstGeom prst="rect">
          <a:avLst/>
        </a:prstGeom>
        <a:noFill/>
        <a:ln>
          <a:noFill/>
        </a:ln>
      </xdr:spPr>
    </xdr:pic>
    <xdr:clientData/>
  </xdr:twoCellAnchor>
</xdr:wsDr>
</file>

<file path=xl/drawings/drawing15.xml><?xml version="1.0" encoding="utf-8"?>
<xdr:wsDr xmlns:xdr="http://schemas.openxmlformats.org/drawingml/2006/spreadsheetDrawing" xmlns:a="http://schemas.openxmlformats.org/drawingml/2006/main">
  <xdr:oneCellAnchor>
    <xdr:from>
      <xdr:col>0</xdr:col>
      <xdr:colOff>109947</xdr:colOff>
      <xdr:row>0</xdr:row>
      <xdr:rowOff>165311</xdr:rowOff>
    </xdr:from>
    <xdr:ext cx="6601936" cy="781111"/>
    <xdr:sp macro="" textlink="">
      <xdr:nvSpPr>
        <xdr:cNvPr id="2" name="Retângulo 1">
          <a:extLst>
            <a:ext uri="{FF2B5EF4-FFF2-40B4-BE49-F238E27FC236}">
              <a16:creationId xmlns:a16="http://schemas.microsoft.com/office/drawing/2014/main" id="{00000000-0008-0000-0E00-000002000000}"/>
            </a:ext>
          </a:extLst>
        </xdr:cNvPr>
        <xdr:cNvSpPr/>
      </xdr:nvSpPr>
      <xdr:spPr>
        <a:xfrm>
          <a:off x="109947" y="165311"/>
          <a:ext cx="6601936" cy="781111"/>
        </a:xfrm>
        <a:prstGeom prst="rect">
          <a:avLst/>
        </a:prstGeom>
        <a:noFill/>
      </xdr:spPr>
      <xdr:txBody>
        <a:bodyPr wrap="none" lIns="91440" tIns="45720" rIns="91440" bIns="45720">
          <a:spAutoFit/>
        </a:bodyPr>
        <a:lstStyle/>
        <a:p>
          <a:pPr algn="ctr"/>
          <a:r>
            <a:rPr lang="pt-BR" sz="4400" b="1" cap="none" spc="50">
              <a:ln w="0"/>
              <a:solidFill>
                <a:sysClr val="windowText" lastClr="000000"/>
              </a:solidFill>
              <a:effectLst>
                <a:innerShdw blurRad="63500" dist="50800" dir="13500000">
                  <a:srgbClr val="000000">
                    <a:alpha val="50000"/>
                  </a:srgbClr>
                </a:innerShdw>
              </a:effectLst>
            </a:rPr>
            <a:t>QUADRO DE DESEMBOLSO</a:t>
          </a:r>
        </a:p>
      </xdr:txBody>
    </xdr:sp>
    <xdr:clientData/>
  </xdr:oneCellAnchor>
  <xdr:twoCellAnchor editAs="oneCell">
    <xdr:from>
      <xdr:col>8</xdr:col>
      <xdr:colOff>987778</xdr:colOff>
      <xdr:row>0</xdr:row>
      <xdr:rowOff>0</xdr:rowOff>
    </xdr:from>
    <xdr:to>
      <xdr:col>10</xdr:col>
      <xdr:colOff>1317835</xdr:colOff>
      <xdr:row>1</xdr:row>
      <xdr:rowOff>99201</xdr:rowOff>
    </xdr:to>
    <xdr:pic>
      <xdr:nvPicPr>
        <xdr:cNvPr id="4" name="Imagem 3">
          <a:extLst>
            <a:ext uri="{FF2B5EF4-FFF2-40B4-BE49-F238E27FC236}">
              <a16:creationId xmlns:a16="http://schemas.microsoft.com/office/drawing/2014/main" id="{00000000-0008-0000-0E00-00000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313334" y="0"/>
          <a:ext cx="2404390" cy="1228090"/>
        </a:xfrm>
        <a:prstGeom prst="rect">
          <a:avLst/>
        </a:prstGeom>
      </xdr:spPr>
    </xdr:pic>
    <xdr:clientData/>
  </xdr:twoCellAnchor>
</xdr:wsDr>
</file>

<file path=xl/drawings/drawing16.xml><?xml version="1.0" encoding="utf-8"?>
<xdr:wsDr xmlns:xdr="http://schemas.openxmlformats.org/drawingml/2006/spreadsheetDrawing" xmlns:a="http://schemas.openxmlformats.org/drawingml/2006/main">
  <xdr:oneCellAnchor>
    <xdr:from>
      <xdr:col>1</xdr:col>
      <xdr:colOff>496984</xdr:colOff>
      <xdr:row>0</xdr:row>
      <xdr:rowOff>183648</xdr:rowOff>
    </xdr:from>
    <xdr:ext cx="2982355" cy="1563761"/>
    <xdr:sp macro="" textlink="">
      <xdr:nvSpPr>
        <xdr:cNvPr id="2" name="Retângulo 1">
          <a:extLst>
            <a:ext uri="{FF2B5EF4-FFF2-40B4-BE49-F238E27FC236}">
              <a16:creationId xmlns:a16="http://schemas.microsoft.com/office/drawing/2014/main" id="{00000000-0008-0000-1200-000002000000}"/>
            </a:ext>
          </a:extLst>
        </xdr:cNvPr>
        <xdr:cNvSpPr/>
      </xdr:nvSpPr>
      <xdr:spPr>
        <a:xfrm>
          <a:off x="1237817" y="183648"/>
          <a:ext cx="2982355" cy="1563761"/>
        </a:xfrm>
        <a:prstGeom prst="rect">
          <a:avLst/>
        </a:prstGeom>
        <a:noFill/>
      </xdr:spPr>
      <xdr:txBody>
        <a:bodyPr wrap="none" lIns="91440" tIns="45720" rIns="91440" bIns="45720">
          <a:spAutoFit/>
        </a:bodyPr>
        <a:lstStyle/>
        <a:p>
          <a:pPr algn="ctr"/>
          <a:r>
            <a:rPr lang="pt-BR" sz="4000" b="1" cap="none" spc="50">
              <a:ln w="0"/>
              <a:solidFill>
                <a:schemeClr val="bg2"/>
              </a:solidFill>
              <a:effectLst>
                <a:innerShdw blurRad="63500" dist="50800" dir="13500000">
                  <a:srgbClr val="000000">
                    <a:alpha val="50000"/>
                  </a:srgbClr>
                </a:innerShdw>
              </a:effectLst>
            </a:rPr>
            <a:t>CURVA A B C</a:t>
          </a:r>
        </a:p>
        <a:p>
          <a:pPr algn="ctr"/>
          <a:endParaRPr lang="pt-BR" sz="5400" b="1" cap="none" spc="50">
            <a:ln w="0"/>
            <a:solidFill>
              <a:schemeClr val="bg2"/>
            </a:solidFill>
            <a:effectLst>
              <a:innerShdw blurRad="63500" dist="50800" dir="13500000">
                <a:srgbClr val="000000">
                  <a:alpha val="50000"/>
                </a:srgbClr>
              </a:innerShdw>
            </a:effectLst>
          </a:endParaRPr>
        </a:p>
      </xdr:txBody>
    </xdr:sp>
    <xdr:clientData/>
  </xdr:oneCellAnchor>
  <xdr:twoCellAnchor editAs="oneCell">
    <xdr:from>
      <xdr:col>8</xdr:col>
      <xdr:colOff>74084</xdr:colOff>
      <xdr:row>0</xdr:row>
      <xdr:rowOff>42334</xdr:rowOff>
    </xdr:from>
    <xdr:to>
      <xdr:col>9</xdr:col>
      <xdr:colOff>1228725</xdr:colOff>
      <xdr:row>5</xdr:row>
      <xdr:rowOff>175251</xdr:rowOff>
    </xdr:to>
    <xdr:pic>
      <xdr:nvPicPr>
        <xdr:cNvPr id="4" name="Imagem 3">
          <a:extLst>
            <a:ext uri="{FF2B5EF4-FFF2-40B4-BE49-F238E27FC236}">
              <a16:creationId xmlns:a16="http://schemas.microsoft.com/office/drawing/2014/main" id="{00000000-0008-0000-12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149167" y="42334"/>
          <a:ext cx="1895475" cy="1085417"/>
        </a:xfrm>
        <a:prstGeom prst="rect">
          <a:avLst/>
        </a:prstGeom>
      </xdr:spPr>
    </xdr:pic>
    <xdr:clientData/>
  </xdr:twoCellAnchor>
</xdr:wsDr>
</file>

<file path=xl/drawings/drawing17.xml><?xml version="1.0" encoding="utf-8"?>
<xdr:wsDr xmlns:xdr="http://schemas.openxmlformats.org/drawingml/2006/spreadsheetDrawing" xmlns:a="http://schemas.openxmlformats.org/drawingml/2006/main">
  <xdr:oneCellAnchor>
    <xdr:from>
      <xdr:col>0</xdr:col>
      <xdr:colOff>0</xdr:colOff>
      <xdr:row>0</xdr:row>
      <xdr:rowOff>0</xdr:rowOff>
    </xdr:from>
    <xdr:ext cx="2794868" cy="468013"/>
    <xdr:sp macro="" textlink="">
      <xdr:nvSpPr>
        <xdr:cNvPr id="2" name="Retângulo 1">
          <a:extLst>
            <a:ext uri="{FF2B5EF4-FFF2-40B4-BE49-F238E27FC236}">
              <a16:creationId xmlns:a16="http://schemas.microsoft.com/office/drawing/2014/main" id="{00000000-0008-0000-1300-000002000000}"/>
            </a:ext>
          </a:extLst>
        </xdr:cNvPr>
        <xdr:cNvSpPr/>
      </xdr:nvSpPr>
      <xdr:spPr>
        <a:xfrm>
          <a:off x="0" y="0"/>
          <a:ext cx="2794868" cy="468013"/>
        </a:xfrm>
        <a:prstGeom prst="rect">
          <a:avLst/>
        </a:prstGeom>
        <a:noFill/>
      </xdr:spPr>
      <xdr:txBody>
        <a:bodyPr wrap="none" lIns="91440" tIns="45720" rIns="91440" bIns="45720">
          <a:spAutoFit/>
        </a:bodyPr>
        <a:lstStyle/>
        <a:p>
          <a:pPr algn="ctr"/>
          <a:r>
            <a:rPr lang="pt-BR" sz="2400" b="1" cap="none" spc="50">
              <a:ln w="0"/>
              <a:solidFill>
                <a:sysClr val="windowText" lastClr="000000"/>
              </a:solidFill>
              <a:effectLst>
                <a:innerShdw blurRad="63500" dist="50800" dir="13500000">
                  <a:srgbClr val="000000">
                    <a:alpha val="50000"/>
                  </a:srgbClr>
                </a:innerShdw>
              </a:effectLst>
            </a:rPr>
            <a:t>ENCARGOS SOCIAIS</a:t>
          </a:r>
        </a:p>
      </xdr:txBody>
    </xdr:sp>
    <xdr:clientData/>
  </xdr:oneCellAnchor>
  <xdr:twoCellAnchor editAs="oneCell">
    <xdr:from>
      <xdr:col>2</xdr:col>
      <xdr:colOff>596348</xdr:colOff>
      <xdr:row>4</xdr:row>
      <xdr:rowOff>49696</xdr:rowOff>
    </xdr:from>
    <xdr:to>
      <xdr:col>3</xdr:col>
      <xdr:colOff>1784461</xdr:colOff>
      <xdr:row>6</xdr:row>
      <xdr:rowOff>77332</xdr:rowOff>
    </xdr:to>
    <xdr:pic>
      <xdr:nvPicPr>
        <xdr:cNvPr id="4" name="Imagem 3">
          <a:extLst>
            <a:ext uri="{FF2B5EF4-FFF2-40B4-BE49-F238E27FC236}">
              <a16:creationId xmlns:a16="http://schemas.microsoft.com/office/drawing/2014/main" id="{00000000-0008-0000-1300-000004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298674" y="1027044"/>
          <a:ext cx="1933548" cy="408636"/>
        </a:xfrm>
        <a:prstGeom prst="rect">
          <a:avLst/>
        </a:prstGeom>
        <a:noFill/>
        <a:ln>
          <a:noFill/>
        </a:ln>
      </xdr:spPr>
    </xdr:pic>
    <xdr:clientData/>
  </xdr:twoCellAnchor>
</xdr:wsDr>
</file>

<file path=xl/drawings/drawing18.xml><?xml version="1.0" encoding="utf-8"?>
<xdr:wsDr xmlns:xdr="http://schemas.openxmlformats.org/drawingml/2006/spreadsheetDrawing" xmlns:a="http://schemas.openxmlformats.org/drawingml/2006/main">
  <xdr:oneCellAnchor>
    <xdr:from>
      <xdr:col>9</xdr:col>
      <xdr:colOff>21574</xdr:colOff>
      <xdr:row>2</xdr:row>
      <xdr:rowOff>364623</xdr:rowOff>
    </xdr:from>
    <xdr:ext cx="4938596" cy="718466"/>
    <xdr:sp macro="" textlink="">
      <xdr:nvSpPr>
        <xdr:cNvPr id="4" name="Retângulo 3">
          <a:extLst>
            <a:ext uri="{FF2B5EF4-FFF2-40B4-BE49-F238E27FC236}">
              <a16:creationId xmlns:a16="http://schemas.microsoft.com/office/drawing/2014/main" id="{00000000-0008-0000-1400-000004000000}"/>
            </a:ext>
          </a:extLst>
        </xdr:cNvPr>
        <xdr:cNvSpPr/>
      </xdr:nvSpPr>
      <xdr:spPr>
        <a:xfrm>
          <a:off x="478774" y="755148"/>
          <a:ext cx="4938596" cy="718466"/>
        </a:xfrm>
        <a:prstGeom prst="rect">
          <a:avLst/>
        </a:prstGeom>
        <a:noFill/>
      </xdr:spPr>
      <xdr:txBody>
        <a:bodyPr wrap="none" lIns="91440" tIns="45720" rIns="91440" bIns="45720">
          <a:spAutoFit/>
        </a:bodyPr>
        <a:lstStyle/>
        <a:p>
          <a:pPr algn="ctr"/>
          <a:r>
            <a:rPr lang="pt-BR" sz="4000" b="1" cap="none" spc="50">
              <a:ln w="0"/>
              <a:solidFill>
                <a:sysClr val="windowText" lastClr="000000"/>
              </a:solidFill>
              <a:effectLst>
                <a:innerShdw blurRad="63500" dist="50800" dir="13500000">
                  <a:srgbClr val="000000">
                    <a:alpha val="50000"/>
                  </a:srgbClr>
                </a:innerShdw>
              </a:effectLst>
            </a:rPr>
            <a:t>COMPOSIÇÃO DO BDI</a:t>
          </a:r>
          <a:endParaRPr lang="pt-BR" sz="5400" b="1" cap="none" spc="50">
            <a:ln w="0"/>
            <a:solidFill>
              <a:sysClr val="windowText" lastClr="000000"/>
            </a:solidFill>
            <a:effectLst>
              <a:innerShdw blurRad="63500" dist="50800" dir="13500000">
                <a:srgbClr val="000000">
                  <a:alpha val="50000"/>
                </a:srgbClr>
              </a:innerShdw>
            </a:effectLst>
          </a:endParaRPr>
        </a:p>
      </xdr:txBody>
    </xdr:sp>
    <xdr:clientData/>
  </xdr:oneCellAnchor>
  <xdr:twoCellAnchor editAs="oneCell">
    <xdr:from>
      <xdr:col>16</xdr:col>
      <xdr:colOff>409575</xdr:colOff>
      <xdr:row>2</xdr:row>
      <xdr:rowOff>609600</xdr:rowOff>
    </xdr:from>
    <xdr:to>
      <xdr:col>18</xdr:col>
      <xdr:colOff>361950</xdr:colOff>
      <xdr:row>4</xdr:row>
      <xdr:rowOff>23495</xdr:rowOff>
    </xdr:to>
    <xdr:pic>
      <xdr:nvPicPr>
        <xdr:cNvPr id="5" name="Imagem 4">
          <a:extLst>
            <a:ext uri="{FF2B5EF4-FFF2-40B4-BE49-F238E27FC236}">
              <a16:creationId xmlns:a16="http://schemas.microsoft.com/office/drawing/2014/main" id="{00000000-0008-0000-1400-000005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10275" y="990600"/>
          <a:ext cx="1381125" cy="38544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141587</xdr:colOff>
      <xdr:row>0</xdr:row>
      <xdr:rowOff>118534</xdr:rowOff>
    </xdr:from>
    <xdr:ext cx="4435253" cy="718466"/>
    <xdr:sp macro="" textlink="">
      <xdr:nvSpPr>
        <xdr:cNvPr id="2" name="Retângulo 1">
          <a:extLst>
            <a:ext uri="{FF2B5EF4-FFF2-40B4-BE49-F238E27FC236}">
              <a16:creationId xmlns:a16="http://schemas.microsoft.com/office/drawing/2014/main" id="{00000000-0008-0000-0100-000002000000}"/>
            </a:ext>
          </a:extLst>
        </xdr:cNvPr>
        <xdr:cNvSpPr/>
      </xdr:nvSpPr>
      <xdr:spPr>
        <a:xfrm>
          <a:off x="141587" y="118534"/>
          <a:ext cx="4435253" cy="718466"/>
        </a:xfrm>
        <a:prstGeom prst="rect">
          <a:avLst/>
        </a:prstGeom>
        <a:noFill/>
      </xdr:spPr>
      <xdr:txBody>
        <a:bodyPr wrap="none" lIns="91440" tIns="45720" rIns="91440" bIns="45720">
          <a:spAutoFit/>
        </a:bodyPr>
        <a:lstStyle/>
        <a:p>
          <a:pPr algn="ctr"/>
          <a:r>
            <a:rPr lang="pt-BR" sz="4000" b="1" cap="none" spc="50">
              <a:ln w="0"/>
              <a:solidFill>
                <a:sysClr val="windowText" lastClr="000000"/>
              </a:solidFill>
              <a:effectLst>
                <a:innerShdw blurRad="63500" dist="50800" dir="13500000">
                  <a:srgbClr val="000000">
                    <a:alpha val="50000"/>
                  </a:srgbClr>
                </a:innerShdw>
              </a:effectLst>
            </a:rPr>
            <a:t>PLANILHA RESUMO</a:t>
          </a:r>
          <a:endParaRPr lang="pt-BR" sz="5400" b="1" cap="none" spc="50">
            <a:ln w="0"/>
            <a:solidFill>
              <a:sysClr val="windowText" lastClr="000000"/>
            </a:solidFill>
            <a:effectLst>
              <a:innerShdw blurRad="63500" dist="50800" dir="13500000">
                <a:srgbClr val="000000">
                  <a:alpha val="50000"/>
                </a:srgbClr>
              </a:innerShdw>
            </a:effectLst>
          </a:endParaRPr>
        </a:p>
      </xdr:txBody>
    </xdr:sp>
    <xdr:clientData/>
  </xdr:oneCellAnchor>
  <xdr:twoCellAnchor editAs="oneCell">
    <xdr:from>
      <xdr:col>7</xdr:col>
      <xdr:colOff>1120387</xdr:colOff>
      <xdr:row>0</xdr:row>
      <xdr:rowOff>124461</xdr:rowOff>
    </xdr:from>
    <xdr:to>
      <xdr:col>9</xdr:col>
      <xdr:colOff>1794049</xdr:colOff>
      <xdr:row>1</xdr:row>
      <xdr:rowOff>34573</xdr:rowOff>
    </xdr:to>
    <xdr:pic>
      <xdr:nvPicPr>
        <xdr:cNvPr id="5" name="Imagem 4">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674998" y="124461"/>
          <a:ext cx="2434870" cy="121158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0</xdr:col>
      <xdr:colOff>-16036</xdr:colOff>
      <xdr:row>0</xdr:row>
      <xdr:rowOff>182165</xdr:rowOff>
    </xdr:from>
    <xdr:ext cx="4487190" cy="718466"/>
    <xdr:sp macro="" textlink="">
      <xdr:nvSpPr>
        <xdr:cNvPr id="2" name="Retângulo 1">
          <a:extLst>
            <a:ext uri="{FF2B5EF4-FFF2-40B4-BE49-F238E27FC236}">
              <a16:creationId xmlns:a16="http://schemas.microsoft.com/office/drawing/2014/main" id="{00000000-0008-0000-0200-000002000000}"/>
            </a:ext>
          </a:extLst>
        </xdr:cNvPr>
        <xdr:cNvSpPr/>
      </xdr:nvSpPr>
      <xdr:spPr>
        <a:xfrm>
          <a:off x="-16036" y="182165"/>
          <a:ext cx="4487190" cy="718466"/>
        </a:xfrm>
        <a:prstGeom prst="rect">
          <a:avLst/>
        </a:prstGeom>
        <a:noFill/>
      </xdr:spPr>
      <xdr:txBody>
        <a:bodyPr wrap="none" lIns="91440" tIns="45720" rIns="91440" bIns="45720">
          <a:spAutoFit/>
        </a:bodyPr>
        <a:lstStyle/>
        <a:p>
          <a:pPr algn="ctr"/>
          <a:r>
            <a:rPr lang="pt-BR" sz="4000" b="1" cap="none" spc="50">
              <a:ln w="0"/>
              <a:solidFill>
                <a:sysClr val="windowText" lastClr="000000"/>
              </a:solidFill>
              <a:effectLst>
                <a:innerShdw blurRad="63500" dist="50800" dir="13500000">
                  <a:srgbClr val="000000">
                    <a:alpha val="50000"/>
                  </a:srgbClr>
                </a:innerShdw>
              </a:effectLst>
            </a:rPr>
            <a:t>RESUMO - META 01</a:t>
          </a:r>
          <a:endParaRPr lang="pt-BR" sz="5400" b="1" cap="none" spc="50">
            <a:ln w="0"/>
            <a:solidFill>
              <a:sysClr val="windowText" lastClr="000000"/>
            </a:solidFill>
            <a:effectLst>
              <a:innerShdw blurRad="63500" dist="50800" dir="13500000">
                <a:srgbClr val="000000">
                  <a:alpha val="50000"/>
                </a:srgbClr>
              </a:innerShdw>
            </a:effectLst>
          </a:endParaRPr>
        </a:p>
      </xdr:txBody>
    </xdr:sp>
    <xdr:clientData/>
  </xdr:oneCellAnchor>
  <xdr:twoCellAnchor editAs="oneCell">
    <xdr:from>
      <xdr:col>7</xdr:col>
      <xdr:colOff>853228</xdr:colOff>
      <xdr:row>0</xdr:row>
      <xdr:rowOff>44240</xdr:rowOff>
    </xdr:from>
    <xdr:to>
      <xdr:col>9</xdr:col>
      <xdr:colOff>1756199</xdr:colOff>
      <xdr:row>3</xdr:row>
      <xdr:rowOff>193675</xdr:rowOff>
    </xdr:to>
    <xdr:pic>
      <xdr:nvPicPr>
        <xdr:cNvPr id="3" name="Imagem 2" descr="Logotipo, nome da empresa&#10;&#10;Descrição gerada automaticamente">
          <a:extLst>
            <a:ext uri="{FF2B5EF4-FFF2-40B4-BE49-F238E27FC236}">
              <a16:creationId xmlns:a16="http://schemas.microsoft.com/office/drawing/2014/main" id="{00000000-0008-0000-0200-000003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48964"/>
        <a:stretch/>
      </xdr:blipFill>
      <xdr:spPr bwMode="auto">
        <a:xfrm>
          <a:off x="7211695" y="44240"/>
          <a:ext cx="2614296" cy="1691427"/>
        </a:xfrm>
        <a:prstGeom prst="rect">
          <a:avLst/>
        </a:prstGeom>
        <a:ln>
          <a:noFill/>
        </a:ln>
        <a:extLst>
          <a:ext uri="{53640926-AAD7-44D8-BBD7-CCE9431645EC}">
            <a14:shadowObscured xmlns:a14="http://schemas.microsoft.com/office/drawing/2010/main"/>
          </a:ext>
        </a:extLst>
      </xdr:spPr>
    </xdr:pic>
    <xdr:clientData/>
  </xdr:twoCellAnchor>
</xdr:wsDr>
</file>

<file path=xl/drawings/drawing4.xml><?xml version="1.0" encoding="utf-8"?>
<xdr:wsDr xmlns:xdr="http://schemas.openxmlformats.org/drawingml/2006/spreadsheetDrawing" xmlns:a="http://schemas.openxmlformats.org/drawingml/2006/main">
  <xdr:oneCellAnchor>
    <xdr:from>
      <xdr:col>0</xdr:col>
      <xdr:colOff>1</xdr:colOff>
      <xdr:row>0</xdr:row>
      <xdr:rowOff>79882</xdr:rowOff>
    </xdr:from>
    <xdr:ext cx="7888940" cy="1155342"/>
    <xdr:sp macro="" textlink="">
      <xdr:nvSpPr>
        <xdr:cNvPr id="2" name="Retângulo 1">
          <a:extLst>
            <a:ext uri="{FF2B5EF4-FFF2-40B4-BE49-F238E27FC236}">
              <a16:creationId xmlns:a16="http://schemas.microsoft.com/office/drawing/2014/main" id="{00000000-0008-0000-0300-000002000000}"/>
            </a:ext>
          </a:extLst>
        </xdr:cNvPr>
        <xdr:cNvSpPr/>
      </xdr:nvSpPr>
      <xdr:spPr>
        <a:xfrm>
          <a:off x="1" y="79882"/>
          <a:ext cx="7888940" cy="1155342"/>
        </a:xfrm>
        <a:prstGeom prst="rect">
          <a:avLst/>
        </a:prstGeom>
        <a:noFill/>
      </xdr:spPr>
      <xdr:txBody>
        <a:bodyPr wrap="square" lIns="91440" tIns="45720" rIns="91440" bIns="45720">
          <a:noAutofit/>
        </a:bodyPr>
        <a:lstStyle/>
        <a:p>
          <a:pPr algn="ctr"/>
          <a:r>
            <a:rPr lang="pt-BR" sz="3600" b="1" cap="none" spc="50">
              <a:ln w="0"/>
              <a:solidFill>
                <a:sysClr val="windowText" lastClr="000000"/>
              </a:solidFill>
              <a:effectLst>
                <a:innerShdw blurRad="63500" dist="50800" dir="13500000">
                  <a:srgbClr val="000000">
                    <a:alpha val="50000"/>
                  </a:srgbClr>
                </a:innerShdw>
              </a:effectLst>
            </a:rPr>
            <a:t>COMPOSIÇÃO DO PROJETO EXECUTIVO</a:t>
          </a:r>
        </a:p>
        <a:p>
          <a:pPr algn="ctr"/>
          <a:endParaRPr lang="pt-BR" sz="5400" b="1" cap="none" spc="50">
            <a:ln w="0"/>
            <a:solidFill>
              <a:schemeClr val="bg2"/>
            </a:solidFill>
            <a:effectLst>
              <a:innerShdw blurRad="63500" dist="50800" dir="13500000">
                <a:srgbClr val="000000">
                  <a:alpha val="50000"/>
                </a:srgbClr>
              </a:innerShdw>
            </a:effectLst>
          </a:endParaRPr>
        </a:p>
      </xdr:txBody>
    </xdr:sp>
    <xdr:clientData/>
  </xdr:oneCellAnchor>
  <xdr:twoCellAnchor editAs="oneCell">
    <xdr:from>
      <xdr:col>13</xdr:col>
      <xdr:colOff>73624</xdr:colOff>
      <xdr:row>0</xdr:row>
      <xdr:rowOff>113290</xdr:rowOff>
    </xdr:from>
    <xdr:to>
      <xdr:col>14</xdr:col>
      <xdr:colOff>1444703</xdr:colOff>
      <xdr:row>2</xdr:row>
      <xdr:rowOff>155649</xdr:rowOff>
    </xdr:to>
    <xdr:pic>
      <xdr:nvPicPr>
        <xdr:cNvPr id="3" name="Imagem 2" descr="Logotipo, nome da empresa&#10;&#10;Descrição gerada automaticamente">
          <a:extLst>
            <a:ext uri="{FF2B5EF4-FFF2-40B4-BE49-F238E27FC236}">
              <a16:creationId xmlns:a16="http://schemas.microsoft.com/office/drawing/2014/main" id="{00000000-0008-0000-0300-000003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48964"/>
        <a:stretch/>
      </xdr:blipFill>
      <xdr:spPr bwMode="auto">
        <a:xfrm>
          <a:off x="8814212" y="113290"/>
          <a:ext cx="2543550" cy="1789132"/>
        </a:xfrm>
        <a:prstGeom prst="rect">
          <a:avLst/>
        </a:prstGeom>
        <a:ln>
          <a:noFill/>
        </a:ln>
        <a:extLst>
          <a:ext uri="{53640926-AAD7-44D8-BBD7-CCE9431645EC}">
            <a14:shadowObscured xmlns:a14="http://schemas.microsoft.com/office/drawing/2010/main"/>
          </a:ext>
        </a:extLst>
      </xdr:spPr>
    </xdr:pic>
    <xdr:clientData/>
  </xdr:twoCellAnchor>
</xdr:wsDr>
</file>

<file path=xl/drawings/drawing5.xml><?xml version="1.0" encoding="utf-8"?>
<xdr:wsDr xmlns:xdr="http://schemas.openxmlformats.org/drawingml/2006/spreadsheetDrawing" xmlns:a="http://schemas.openxmlformats.org/drawingml/2006/main">
  <xdr:oneCellAnchor>
    <xdr:from>
      <xdr:col>0</xdr:col>
      <xdr:colOff>0</xdr:colOff>
      <xdr:row>0</xdr:row>
      <xdr:rowOff>147453</xdr:rowOff>
    </xdr:from>
    <xdr:ext cx="2257092" cy="718466"/>
    <xdr:sp macro="" textlink="">
      <xdr:nvSpPr>
        <xdr:cNvPr id="2" name="Retângulo 1">
          <a:extLst>
            <a:ext uri="{FF2B5EF4-FFF2-40B4-BE49-F238E27FC236}">
              <a16:creationId xmlns:a16="http://schemas.microsoft.com/office/drawing/2014/main" id="{00000000-0008-0000-0400-000002000000}"/>
            </a:ext>
          </a:extLst>
        </xdr:cNvPr>
        <xdr:cNvSpPr/>
      </xdr:nvSpPr>
      <xdr:spPr>
        <a:xfrm>
          <a:off x="0" y="147453"/>
          <a:ext cx="2257092" cy="718466"/>
        </a:xfrm>
        <a:prstGeom prst="rect">
          <a:avLst/>
        </a:prstGeom>
        <a:noFill/>
      </xdr:spPr>
      <xdr:txBody>
        <a:bodyPr wrap="none" lIns="91440" tIns="45720" rIns="91440" bIns="45720">
          <a:spAutoFit/>
        </a:bodyPr>
        <a:lstStyle/>
        <a:p>
          <a:pPr algn="ctr"/>
          <a:r>
            <a:rPr lang="pt-BR" sz="4000" b="1" cap="none" spc="50">
              <a:ln w="0"/>
              <a:solidFill>
                <a:sysClr val="windowText" lastClr="000000"/>
              </a:solidFill>
              <a:effectLst>
                <a:innerShdw blurRad="63500" dist="50800" dir="13500000">
                  <a:srgbClr val="000000">
                    <a:alpha val="50000"/>
                  </a:srgbClr>
                </a:innerShdw>
              </a:effectLst>
            </a:rPr>
            <a:t>RESUMO </a:t>
          </a:r>
          <a:endParaRPr lang="pt-BR" sz="5400" b="1" cap="none" spc="50">
            <a:ln w="0"/>
            <a:solidFill>
              <a:sysClr val="windowText" lastClr="000000"/>
            </a:solidFill>
            <a:effectLst>
              <a:innerShdw blurRad="63500" dist="50800" dir="13500000">
                <a:srgbClr val="000000">
                  <a:alpha val="50000"/>
                </a:srgbClr>
              </a:innerShdw>
            </a:effectLst>
          </a:endParaRPr>
        </a:p>
      </xdr:txBody>
    </xdr:sp>
    <xdr:clientData/>
  </xdr:oneCellAnchor>
  <xdr:twoCellAnchor editAs="oneCell">
    <xdr:from>
      <xdr:col>7</xdr:col>
      <xdr:colOff>1121833</xdr:colOff>
      <xdr:row>0</xdr:row>
      <xdr:rowOff>0</xdr:rowOff>
    </xdr:from>
    <xdr:to>
      <xdr:col>9</xdr:col>
      <xdr:colOff>1794225</xdr:colOff>
      <xdr:row>1</xdr:row>
      <xdr:rowOff>72954</xdr:rowOff>
    </xdr:to>
    <xdr:pic>
      <xdr:nvPicPr>
        <xdr:cNvPr id="4" name="Imagem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612944" y="0"/>
          <a:ext cx="2423440" cy="121666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oneCellAnchor>
    <xdr:from>
      <xdr:col>0</xdr:col>
      <xdr:colOff>0</xdr:colOff>
      <xdr:row>0</xdr:row>
      <xdr:rowOff>212447</xdr:rowOff>
    </xdr:from>
    <xdr:ext cx="7858050" cy="718466"/>
    <xdr:sp macro="" textlink="">
      <xdr:nvSpPr>
        <xdr:cNvPr id="2" name="Retângulo 1">
          <a:extLst>
            <a:ext uri="{FF2B5EF4-FFF2-40B4-BE49-F238E27FC236}">
              <a16:creationId xmlns:a16="http://schemas.microsoft.com/office/drawing/2014/main" id="{00000000-0008-0000-0500-000002000000}"/>
            </a:ext>
          </a:extLst>
        </xdr:cNvPr>
        <xdr:cNvSpPr/>
      </xdr:nvSpPr>
      <xdr:spPr>
        <a:xfrm>
          <a:off x="0" y="212447"/>
          <a:ext cx="7858050" cy="718466"/>
        </a:xfrm>
        <a:prstGeom prst="rect">
          <a:avLst/>
        </a:prstGeom>
        <a:noFill/>
      </xdr:spPr>
      <xdr:txBody>
        <a:bodyPr wrap="none" lIns="91440" tIns="45720" rIns="91440" bIns="45720">
          <a:spAutoFit/>
        </a:bodyPr>
        <a:lstStyle/>
        <a:p>
          <a:pPr algn="ctr"/>
          <a:r>
            <a:rPr lang="pt-BR" sz="4000" b="1" cap="none" spc="50">
              <a:ln w="0"/>
              <a:solidFill>
                <a:sysClr val="windowText" lastClr="000000"/>
              </a:solidFill>
              <a:effectLst>
                <a:innerShdw blurRad="63500" dist="50800" dir="13500000">
                  <a:srgbClr val="000000">
                    <a:alpha val="50000"/>
                  </a:srgbClr>
                </a:innerShdw>
              </a:effectLst>
            </a:rPr>
            <a:t>COMPOSIÇÃO DE PREÇO UNITÁRIO</a:t>
          </a:r>
          <a:endParaRPr lang="pt-BR" sz="5400" b="1" cap="none" spc="50">
            <a:ln w="0"/>
            <a:solidFill>
              <a:sysClr val="windowText" lastClr="000000"/>
            </a:solidFill>
            <a:effectLst>
              <a:innerShdw blurRad="63500" dist="50800" dir="13500000">
                <a:srgbClr val="000000">
                  <a:alpha val="50000"/>
                </a:srgbClr>
              </a:innerShdw>
            </a:effectLst>
          </a:endParaRPr>
        </a:p>
      </xdr:txBody>
    </xdr:sp>
    <xdr:clientData/>
  </xdr:oneCellAnchor>
  <xdr:twoCellAnchor editAs="oneCell">
    <xdr:from>
      <xdr:col>11</xdr:col>
      <xdr:colOff>123264</xdr:colOff>
      <xdr:row>0</xdr:row>
      <xdr:rowOff>497542</xdr:rowOff>
    </xdr:from>
    <xdr:to>
      <xdr:col>13</xdr:col>
      <xdr:colOff>868453</xdr:colOff>
      <xdr:row>0</xdr:row>
      <xdr:rowOff>1221441</xdr:rowOff>
    </xdr:to>
    <xdr:pic>
      <xdr:nvPicPr>
        <xdr:cNvPr id="4" name="Imagem 3">
          <a:extLst>
            <a:ext uri="{FF2B5EF4-FFF2-40B4-BE49-F238E27FC236}">
              <a16:creationId xmlns:a16="http://schemas.microsoft.com/office/drawing/2014/main" id="{00000000-0008-0000-0500-000004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015382" y="497542"/>
          <a:ext cx="2638983" cy="723899"/>
        </a:xfrm>
        <a:prstGeom prst="rect">
          <a:avLst/>
        </a:prstGeom>
        <a:noFill/>
        <a:ln>
          <a:noFill/>
        </a:ln>
      </xdr:spPr>
    </xdr:pic>
    <xdr:clientData/>
  </xdr:twoCellAnchor>
</xdr:wsDr>
</file>

<file path=xl/drawings/drawing7.xml><?xml version="1.0" encoding="utf-8"?>
<xdr:wsDr xmlns:xdr="http://schemas.openxmlformats.org/drawingml/2006/spreadsheetDrawing" xmlns:a="http://schemas.openxmlformats.org/drawingml/2006/main">
  <xdr:oneCellAnchor>
    <xdr:from>
      <xdr:col>0</xdr:col>
      <xdr:colOff>0</xdr:colOff>
      <xdr:row>0</xdr:row>
      <xdr:rowOff>117185</xdr:rowOff>
    </xdr:from>
    <xdr:ext cx="4645824" cy="718466"/>
    <xdr:sp macro="" textlink="">
      <xdr:nvSpPr>
        <xdr:cNvPr id="2" name="Retângulo 1">
          <a:extLst>
            <a:ext uri="{FF2B5EF4-FFF2-40B4-BE49-F238E27FC236}">
              <a16:creationId xmlns:a16="http://schemas.microsoft.com/office/drawing/2014/main" id="{00000000-0008-0000-0600-000002000000}"/>
            </a:ext>
          </a:extLst>
        </xdr:cNvPr>
        <xdr:cNvSpPr/>
      </xdr:nvSpPr>
      <xdr:spPr>
        <a:xfrm>
          <a:off x="0" y="117185"/>
          <a:ext cx="4645824" cy="718466"/>
        </a:xfrm>
        <a:prstGeom prst="rect">
          <a:avLst/>
        </a:prstGeom>
        <a:noFill/>
      </xdr:spPr>
      <xdr:txBody>
        <a:bodyPr wrap="none" lIns="91440" tIns="45720" rIns="91440" bIns="45720">
          <a:spAutoFit/>
        </a:bodyPr>
        <a:lstStyle/>
        <a:p>
          <a:pPr algn="ctr"/>
          <a:r>
            <a:rPr lang="pt-BR" sz="4000" b="1" cap="none" spc="50">
              <a:ln w="0"/>
              <a:solidFill>
                <a:sysClr val="windowText" lastClr="000000"/>
              </a:solidFill>
              <a:effectLst>
                <a:innerShdw blurRad="63500" dist="50800" dir="13500000">
                  <a:srgbClr val="000000">
                    <a:alpha val="50000"/>
                  </a:srgbClr>
                </a:innerShdw>
              </a:effectLst>
            </a:rPr>
            <a:t>ORÇAMENTO GERAL</a:t>
          </a:r>
          <a:endParaRPr lang="pt-BR" sz="5400" b="1" cap="none" spc="50">
            <a:ln w="0"/>
            <a:solidFill>
              <a:sysClr val="windowText" lastClr="000000"/>
            </a:solidFill>
            <a:effectLst>
              <a:innerShdw blurRad="63500" dist="50800" dir="13500000">
                <a:srgbClr val="000000">
                  <a:alpha val="50000"/>
                </a:srgbClr>
              </a:innerShdw>
            </a:effectLst>
          </a:endParaRPr>
        </a:p>
      </xdr:txBody>
    </xdr:sp>
    <xdr:clientData/>
  </xdr:oneCellAnchor>
  <xdr:twoCellAnchor editAs="oneCell">
    <xdr:from>
      <xdr:col>8</xdr:col>
      <xdr:colOff>228601</xdr:colOff>
      <xdr:row>0</xdr:row>
      <xdr:rowOff>69639</xdr:rowOff>
    </xdr:from>
    <xdr:to>
      <xdr:col>9</xdr:col>
      <xdr:colOff>1298576</xdr:colOff>
      <xdr:row>3</xdr:row>
      <xdr:rowOff>35137</xdr:rowOff>
    </xdr:to>
    <xdr:pic>
      <xdr:nvPicPr>
        <xdr:cNvPr id="3" name="Imagem 2" descr="Logotipo, nome da empresa&#10;&#10;Descrição gerada automaticamente">
          <a:extLst>
            <a:ext uri="{FF2B5EF4-FFF2-40B4-BE49-F238E27FC236}">
              <a16:creationId xmlns:a16="http://schemas.microsoft.com/office/drawing/2014/main" id="{00000000-0008-0000-0600-000003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48964"/>
        <a:stretch/>
      </xdr:blipFill>
      <xdr:spPr bwMode="auto">
        <a:xfrm>
          <a:off x="7611534" y="69639"/>
          <a:ext cx="2216150" cy="1513628"/>
        </a:xfrm>
        <a:prstGeom prst="rect">
          <a:avLst/>
        </a:prstGeom>
        <a:ln>
          <a:noFill/>
        </a:ln>
        <a:extLst>
          <a:ext uri="{53640926-AAD7-44D8-BBD7-CCE9431645EC}">
            <a14:shadowObscured xmlns:a14="http://schemas.microsoft.com/office/drawing/2010/main"/>
          </a:ext>
        </a:extLst>
      </xdr:spPr>
    </xdr:pic>
    <xdr:clientData/>
  </xdr:twoCellAnchor>
</xdr:wsDr>
</file>

<file path=xl/drawings/drawing8.xml><?xml version="1.0" encoding="utf-8"?>
<xdr:wsDr xmlns:xdr="http://schemas.openxmlformats.org/drawingml/2006/spreadsheetDrawing" xmlns:a="http://schemas.openxmlformats.org/drawingml/2006/main">
  <xdr:oneCellAnchor>
    <xdr:from>
      <xdr:col>2</xdr:col>
      <xdr:colOff>633963</xdr:colOff>
      <xdr:row>0</xdr:row>
      <xdr:rowOff>126498</xdr:rowOff>
    </xdr:from>
    <xdr:ext cx="7056932" cy="937629"/>
    <xdr:sp macro="" textlink="">
      <xdr:nvSpPr>
        <xdr:cNvPr id="2" name="Retângulo 1">
          <a:extLst>
            <a:ext uri="{FF2B5EF4-FFF2-40B4-BE49-F238E27FC236}">
              <a16:creationId xmlns:a16="http://schemas.microsoft.com/office/drawing/2014/main" id="{00000000-0008-0000-0700-000002000000}"/>
            </a:ext>
          </a:extLst>
        </xdr:cNvPr>
        <xdr:cNvSpPr/>
      </xdr:nvSpPr>
      <xdr:spPr>
        <a:xfrm>
          <a:off x="1429581" y="126498"/>
          <a:ext cx="7056932" cy="937629"/>
        </a:xfrm>
        <a:prstGeom prst="rect">
          <a:avLst/>
        </a:prstGeom>
        <a:noFill/>
      </xdr:spPr>
      <xdr:txBody>
        <a:bodyPr wrap="none" lIns="91440" tIns="45720" rIns="91440" bIns="45720">
          <a:spAutoFit/>
        </a:bodyPr>
        <a:lstStyle/>
        <a:p>
          <a:pPr algn="ctr"/>
          <a:r>
            <a:rPr lang="pt-BR" sz="5400" b="1" cap="none" spc="50">
              <a:ln w="0"/>
              <a:solidFill>
                <a:schemeClr val="bg2"/>
              </a:solidFill>
              <a:effectLst>
                <a:innerShdw blurRad="63500" dist="50800" dir="13500000">
                  <a:srgbClr val="000000">
                    <a:alpha val="50000"/>
                  </a:srgbClr>
                </a:innerShdw>
              </a:effectLst>
            </a:rPr>
            <a:t>MEMÓRIA DE CÁLCULO</a:t>
          </a:r>
        </a:p>
      </xdr:txBody>
    </xdr:sp>
    <xdr:clientData/>
  </xdr:oneCellAnchor>
  <xdr:twoCellAnchor>
    <xdr:from>
      <xdr:col>28</xdr:col>
      <xdr:colOff>41301</xdr:colOff>
      <xdr:row>34</xdr:row>
      <xdr:rowOff>112058</xdr:rowOff>
    </xdr:from>
    <xdr:to>
      <xdr:col>28</xdr:col>
      <xdr:colOff>571500</xdr:colOff>
      <xdr:row>34</xdr:row>
      <xdr:rowOff>114621</xdr:rowOff>
    </xdr:to>
    <xdr:cxnSp macro="">
      <xdr:nvCxnSpPr>
        <xdr:cNvPr id="5" name="Conector de seta reta 4">
          <a:extLst>
            <a:ext uri="{FF2B5EF4-FFF2-40B4-BE49-F238E27FC236}">
              <a16:creationId xmlns:a16="http://schemas.microsoft.com/office/drawing/2014/main" id="{00000000-0008-0000-0700-000005000000}"/>
            </a:ext>
          </a:extLst>
        </xdr:cNvPr>
        <xdr:cNvCxnSpPr/>
      </xdr:nvCxnSpPr>
      <xdr:spPr>
        <a:xfrm flipV="1">
          <a:off x="11560948" y="7014882"/>
          <a:ext cx="530199" cy="2563"/>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511629</xdr:colOff>
      <xdr:row>36</xdr:row>
      <xdr:rowOff>114300</xdr:rowOff>
    </xdr:from>
    <xdr:to>
      <xdr:col>26</xdr:col>
      <xdr:colOff>119743</xdr:colOff>
      <xdr:row>36</xdr:row>
      <xdr:rowOff>119743</xdr:rowOff>
    </xdr:to>
    <xdr:cxnSp macro="">
      <xdr:nvCxnSpPr>
        <xdr:cNvPr id="11" name="Conector de seta reta 10">
          <a:extLst>
            <a:ext uri="{FF2B5EF4-FFF2-40B4-BE49-F238E27FC236}">
              <a16:creationId xmlns:a16="http://schemas.microsoft.com/office/drawing/2014/main" id="{00000000-0008-0000-0700-00000B000000}"/>
            </a:ext>
          </a:extLst>
        </xdr:cNvPr>
        <xdr:cNvCxnSpPr/>
      </xdr:nvCxnSpPr>
      <xdr:spPr>
        <a:xfrm>
          <a:off x="10608129" y="7413171"/>
          <a:ext cx="342900" cy="5443"/>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533400</xdr:colOff>
      <xdr:row>44</xdr:row>
      <xdr:rowOff>114300</xdr:rowOff>
    </xdr:from>
    <xdr:to>
      <xdr:col>26</xdr:col>
      <xdr:colOff>141514</xdr:colOff>
      <xdr:row>44</xdr:row>
      <xdr:rowOff>119743</xdr:rowOff>
    </xdr:to>
    <xdr:cxnSp macro="">
      <xdr:nvCxnSpPr>
        <xdr:cNvPr id="12" name="Conector de seta reta 11">
          <a:extLst>
            <a:ext uri="{FF2B5EF4-FFF2-40B4-BE49-F238E27FC236}">
              <a16:creationId xmlns:a16="http://schemas.microsoft.com/office/drawing/2014/main" id="{00000000-0008-0000-0700-00000C000000}"/>
            </a:ext>
          </a:extLst>
        </xdr:cNvPr>
        <xdr:cNvCxnSpPr/>
      </xdr:nvCxnSpPr>
      <xdr:spPr>
        <a:xfrm>
          <a:off x="10601325" y="8791575"/>
          <a:ext cx="341539" cy="5443"/>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26</xdr:col>
      <xdr:colOff>276225</xdr:colOff>
      <xdr:row>48</xdr:row>
      <xdr:rowOff>161925</xdr:rowOff>
    </xdr:from>
    <xdr:to>
      <xdr:col>26</xdr:col>
      <xdr:colOff>285750</xdr:colOff>
      <xdr:row>49</xdr:row>
      <xdr:rowOff>142875</xdr:rowOff>
    </xdr:to>
    <xdr:cxnSp macro="">
      <xdr:nvCxnSpPr>
        <xdr:cNvPr id="13" name="Conector de seta reta 12">
          <a:extLst>
            <a:ext uri="{FF2B5EF4-FFF2-40B4-BE49-F238E27FC236}">
              <a16:creationId xmlns:a16="http://schemas.microsoft.com/office/drawing/2014/main" id="{00000000-0008-0000-0700-00000D000000}"/>
            </a:ext>
          </a:extLst>
        </xdr:cNvPr>
        <xdr:cNvCxnSpPr/>
      </xdr:nvCxnSpPr>
      <xdr:spPr>
        <a:xfrm flipV="1">
          <a:off x="11077575" y="9467850"/>
          <a:ext cx="9525" cy="2095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18</xdr:col>
      <xdr:colOff>22412</xdr:colOff>
      <xdr:row>33</xdr:row>
      <xdr:rowOff>112059</xdr:rowOff>
    </xdr:from>
    <xdr:to>
      <xdr:col>18</xdr:col>
      <xdr:colOff>370114</xdr:colOff>
      <xdr:row>33</xdr:row>
      <xdr:rowOff>117502</xdr:rowOff>
    </xdr:to>
    <xdr:cxnSp macro="">
      <xdr:nvCxnSpPr>
        <xdr:cNvPr id="8" name="Conector de seta reta 7">
          <a:extLst>
            <a:ext uri="{FF2B5EF4-FFF2-40B4-BE49-F238E27FC236}">
              <a16:creationId xmlns:a16="http://schemas.microsoft.com/office/drawing/2014/main" id="{00000000-0008-0000-0700-000008000000}"/>
            </a:ext>
          </a:extLst>
        </xdr:cNvPr>
        <xdr:cNvCxnSpPr/>
      </xdr:nvCxnSpPr>
      <xdr:spPr>
        <a:xfrm>
          <a:off x="8359588" y="6633883"/>
          <a:ext cx="347702" cy="5443"/>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26</xdr:col>
      <xdr:colOff>426496</xdr:colOff>
      <xdr:row>0</xdr:row>
      <xdr:rowOff>43479</xdr:rowOff>
    </xdr:from>
    <xdr:to>
      <xdr:col>28</xdr:col>
      <xdr:colOff>1330289</xdr:colOff>
      <xdr:row>5</xdr:row>
      <xdr:rowOff>155987</xdr:rowOff>
    </xdr:to>
    <xdr:pic>
      <xdr:nvPicPr>
        <xdr:cNvPr id="9" name="Imagem 8" descr="Logotipo, nome da empresa&#10;&#10;Descrição gerada automaticamente">
          <a:extLst>
            <a:ext uri="{FF2B5EF4-FFF2-40B4-BE49-F238E27FC236}">
              <a16:creationId xmlns:a16="http://schemas.microsoft.com/office/drawing/2014/main" id="{00000000-0008-0000-0700-000009000000}"/>
            </a:ext>
          </a:extLst>
        </xdr:cNvPr>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48964"/>
        <a:stretch/>
      </xdr:blipFill>
      <xdr:spPr bwMode="auto">
        <a:xfrm>
          <a:off x="11417225" y="43479"/>
          <a:ext cx="1679912" cy="1025227"/>
        </a:xfrm>
        <a:prstGeom prst="rect">
          <a:avLst/>
        </a:prstGeom>
        <a:ln>
          <a:noFill/>
        </a:ln>
        <a:extLst>
          <a:ext uri="{53640926-AAD7-44D8-BBD7-CCE9431645EC}">
            <a14:shadowObscured xmlns:a14="http://schemas.microsoft.com/office/drawing/2010/main"/>
          </a:ext>
        </a:extLst>
      </xdr:spPr>
    </xdr:pic>
    <xdr:clientData/>
  </xdr:twoCellAnchor>
</xdr:wsDr>
</file>

<file path=xl/drawings/drawing9.xml><?xml version="1.0" encoding="utf-8"?>
<xdr:wsDr xmlns:xdr="http://schemas.openxmlformats.org/drawingml/2006/spreadsheetDrawing" xmlns:a="http://schemas.openxmlformats.org/drawingml/2006/main">
  <xdr:oneCellAnchor>
    <xdr:from>
      <xdr:col>0</xdr:col>
      <xdr:colOff>739588</xdr:colOff>
      <xdr:row>0</xdr:row>
      <xdr:rowOff>115915</xdr:rowOff>
    </xdr:from>
    <xdr:ext cx="9856930" cy="937629"/>
    <xdr:sp macro="" textlink="">
      <xdr:nvSpPr>
        <xdr:cNvPr id="2" name="Retângulo 1">
          <a:extLst>
            <a:ext uri="{FF2B5EF4-FFF2-40B4-BE49-F238E27FC236}">
              <a16:creationId xmlns:a16="http://schemas.microsoft.com/office/drawing/2014/main" id="{00000000-0008-0000-0800-000002000000}"/>
            </a:ext>
          </a:extLst>
        </xdr:cNvPr>
        <xdr:cNvSpPr/>
      </xdr:nvSpPr>
      <xdr:spPr>
        <a:xfrm>
          <a:off x="739588" y="115915"/>
          <a:ext cx="9856930" cy="937629"/>
        </a:xfrm>
        <a:prstGeom prst="rect">
          <a:avLst/>
        </a:prstGeom>
        <a:noFill/>
      </xdr:spPr>
      <xdr:txBody>
        <a:bodyPr wrap="none" lIns="91440" tIns="45720" rIns="91440" bIns="45720">
          <a:spAutoFit/>
        </a:bodyPr>
        <a:lstStyle/>
        <a:p>
          <a:pPr algn="ctr"/>
          <a:r>
            <a:rPr lang="pt-BR" sz="5400" b="1" cap="none" spc="50">
              <a:ln w="0"/>
              <a:solidFill>
                <a:schemeClr val="bg2"/>
              </a:solidFill>
              <a:effectLst>
                <a:innerShdw blurRad="63500" dist="50800" dir="13500000">
                  <a:srgbClr val="000000">
                    <a:alpha val="50000"/>
                  </a:srgbClr>
                </a:innerShdw>
              </a:effectLst>
            </a:rPr>
            <a:t>CÁLCULO DE TRANSPORTE - DMT</a:t>
          </a:r>
        </a:p>
      </xdr:txBody>
    </xdr:sp>
    <xdr:clientData/>
  </xdr:oneCellAnchor>
  <xdr:twoCellAnchor>
    <xdr:from>
      <xdr:col>24</xdr:col>
      <xdr:colOff>907677</xdr:colOff>
      <xdr:row>27</xdr:row>
      <xdr:rowOff>100853</xdr:rowOff>
    </xdr:from>
    <xdr:to>
      <xdr:col>26</xdr:col>
      <xdr:colOff>280467</xdr:colOff>
      <xdr:row>27</xdr:row>
      <xdr:rowOff>106296</xdr:rowOff>
    </xdr:to>
    <xdr:cxnSp macro="">
      <xdr:nvCxnSpPr>
        <xdr:cNvPr id="4" name="Conector de seta reta 3">
          <a:extLst>
            <a:ext uri="{FF2B5EF4-FFF2-40B4-BE49-F238E27FC236}">
              <a16:creationId xmlns:a16="http://schemas.microsoft.com/office/drawing/2014/main" id="{00000000-0008-0000-0800-000004000000}"/>
            </a:ext>
          </a:extLst>
        </xdr:cNvPr>
        <xdr:cNvCxnSpPr/>
      </xdr:nvCxnSpPr>
      <xdr:spPr>
        <a:xfrm>
          <a:off x="11833412" y="5199529"/>
          <a:ext cx="347702" cy="5443"/>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26</xdr:col>
      <xdr:colOff>268939</xdr:colOff>
      <xdr:row>0</xdr:row>
      <xdr:rowOff>22411</xdr:rowOff>
    </xdr:from>
    <xdr:to>
      <xdr:col>28</xdr:col>
      <xdr:colOff>1030940</xdr:colOff>
      <xdr:row>6</xdr:row>
      <xdr:rowOff>1557</xdr:rowOff>
    </xdr:to>
    <xdr:pic>
      <xdr:nvPicPr>
        <xdr:cNvPr id="6" name="Imagem 5">
          <a:extLst>
            <a:ext uri="{FF2B5EF4-FFF2-40B4-BE49-F238E27FC236}">
              <a16:creationId xmlns:a16="http://schemas.microsoft.com/office/drawing/2014/main" id="{00000000-0008-0000-0800-000006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270439" y="22411"/>
          <a:ext cx="2308413" cy="112214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SM1\SharedDocs\edgar\IMPORTANTE\LICIT\NOLASCO\NOLASC~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edgar/IMPORTANTE/LICIT/NOLASCO/NOLASC~1.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0.1.132.27\P&#250;blica\Documents%20and%20Settings\tarcisio.junior\Meus%20documentos\Tarc&#237;sio%20Jr\Processos%20em%20an&#225;lise\2009\Gilbu&#233;s%20706898-2009%20Estrada_Vicinal\An&#225;lise%20de%20Custos%20-%20Gilbu&#233;s%2016_11_1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RAL"/>
      <sheetName val="GERAL (2)"/>
      <sheetName val="cronograma"/>
      <sheetName val="Plan1"/>
      <sheetName val="ORC"/>
      <sheetName val="incendio"/>
      <sheetName val="lógica"/>
      <sheetName val="elétrico"/>
      <sheetName val="SPCDAtm."/>
      <sheetName val="telefone"/>
      <sheetName val="a.pluvial"/>
      <sheetName val="sanitária"/>
      <sheetName val="agua"/>
      <sheetName val="ar cond."/>
      <sheetName val="BDI"/>
      <sheetName val="BDI (2)"/>
      <sheetName val="L.S."/>
      <sheetName val="Plan7"/>
      <sheetName val="Plan8"/>
      <sheetName val="Plan9"/>
      <sheetName val="Plan10"/>
      <sheetName val="Plan11"/>
      <sheetName val="Plan12"/>
      <sheetName val="Plan13"/>
      <sheetName val="Plan14"/>
      <sheetName val="Plan15"/>
      <sheetName val="Plan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RAL"/>
      <sheetName val="GERAL (2)"/>
      <sheetName val="cronograma"/>
      <sheetName val="Plan1"/>
      <sheetName val="ORC"/>
      <sheetName val="incendio"/>
      <sheetName val="lógica"/>
      <sheetName val="elétrico"/>
      <sheetName val="SPCDAtm."/>
      <sheetName val="telefone"/>
      <sheetName val="a.pluvial"/>
      <sheetName val="sanitária"/>
      <sheetName val="agua"/>
      <sheetName val="ar cond."/>
      <sheetName val="BDI"/>
      <sheetName val="BDI (2)"/>
      <sheetName val="L.S."/>
      <sheetName val="Plan7"/>
      <sheetName val="Plan8"/>
      <sheetName val="Plan9"/>
      <sheetName val="Plan10"/>
      <sheetName val="Plan11"/>
      <sheetName val="Plan12"/>
      <sheetName val="Plan13"/>
      <sheetName val="Plan14"/>
      <sheetName val="Plan15"/>
      <sheetName val="Plan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umo"/>
      <sheetName val="PLO Comparativa"/>
      <sheetName val="CPU ATRIUM"/>
      <sheetName val="DMT"/>
    </sheetNames>
    <sheetDataSet>
      <sheetData sheetId="0"/>
      <sheetData sheetId="1"/>
      <sheetData sheetId="2">
        <row r="14">
          <cell r="D14" t="str">
            <v>SINAPI</v>
          </cell>
        </row>
        <row r="15">
          <cell r="D15" t="str">
            <v>A.234</v>
          </cell>
        </row>
      </sheetData>
      <sheetData sheetId="3"/>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8"/>
  <sheetViews>
    <sheetView showGridLines="0" view="pageBreakPreview" topLeftCell="A9" zoomScaleNormal="100" zoomScaleSheetLayoutView="100" workbookViewId="0">
      <selection activeCell="E15" sqref="E15:I15"/>
    </sheetView>
  </sheetViews>
  <sheetFormatPr defaultColWidth="9.109375" defaultRowHeight="13.8" x14ac:dyDescent="0.25"/>
  <cols>
    <col min="1" max="1" width="10.6640625" style="114" bestFit="1" customWidth="1"/>
    <col min="2" max="3" width="9.109375" style="114"/>
    <col min="4" max="4" width="26.109375" style="114" bestFit="1" customWidth="1"/>
    <col min="5" max="6" width="9.109375" style="114"/>
    <col min="7" max="7" width="13.88671875" style="114" customWidth="1"/>
    <col min="8" max="16384" width="9.109375" style="114"/>
  </cols>
  <sheetData>
    <row r="1" spans="1:9" s="384" customFormat="1" x14ac:dyDescent="0.25">
      <c r="A1" s="381"/>
      <c r="B1" s="382"/>
      <c r="C1" s="382"/>
      <c r="D1" s="382"/>
      <c r="E1" s="382"/>
      <c r="F1" s="382"/>
      <c r="G1" s="382"/>
      <c r="H1" s="382"/>
      <c r="I1" s="383"/>
    </row>
    <row r="2" spans="1:9" s="384" customFormat="1" x14ac:dyDescent="0.25">
      <c r="A2" s="385"/>
      <c r="I2" s="386"/>
    </row>
    <row r="3" spans="1:9" s="384" customFormat="1" x14ac:dyDescent="0.25">
      <c r="A3" s="385"/>
      <c r="I3" s="386"/>
    </row>
    <row r="4" spans="1:9" s="384" customFormat="1" x14ac:dyDescent="0.25">
      <c r="A4" s="387"/>
      <c r="B4" s="388"/>
      <c r="C4" s="388"/>
      <c r="D4" s="388"/>
      <c r="E4" s="388"/>
      <c r="F4" s="388"/>
      <c r="G4" s="388"/>
      <c r="H4" s="388"/>
      <c r="I4" s="389"/>
    </row>
    <row r="5" spans="1:9" ht="10.5" customHeight="1" x14ac:dyDescent="0.25">
      <c r="A5" s="115"/>
      <c r="B5" s="116"/>
      <c r="C5" s="116"/>
      <c r="D5" s="116"/>
      <c r="E5" s="116"/>
      <c r="F5" s="116"/>
      <c r="G5" s="116"/>
      <c r="H5" s="116"/>
      <c r="I5" s="117"/>
    </row>
    <row r="6" spans="1:9" ht="17.399999999999999" x14ac:dyDescent="0.3">
      <c r="A6" s="375" t="s">
        <v>540</v>
      </c>
      <c r="B6" s="185"/>
      <c r="C6" s="185"/>
      <c r="D6" s="185"/>
      <c r="E6" s="185"/>
      <c r="F6" s="185"/>
      <c r="G6" s="185"/>
      <c r="I6" s="118"/>
    </row>
    <row r="7" spans="1:9" ht="17.399999999999999" x14ac:dyDescent="0.3">
      <c r="A7" s="375" t="s">
        <v>550</v>
      </c>
      <c r="B7" s="185"/>
      <c r="C7" s="185"/>
      <c r="D7" s="185"/>
      <c r="E7" s="185"/>
      <c r="F7" s="185"/>
      <c r="G7" s="185"/>
      <c r="I7" s="118"/>
    </row>
    <row r="8" spans="1:9" ht="17.399999999999999" x14ac:dyDescent="0.3">
      <c r="A8" s="375" t="s">
        <v>542</v>
      </c>
      <c r="B8" s="185"/>
      <c r="C8" s="185"/>
      <c r="D8" s="185"/>
      <c r="E8" s="185"/>
      <c r="F8" s="185"/>
      <c r="G8" s="185"/>
      <c r="I8" s="118"/>
    </row>
    <row r="9" spans="1:9" ht="17.399999999999999" x14ac:dyDescent="0.3">
      <c r="A9" s="376" t="s">
        <v>541</v>
      </c>
      <c r="B9" s="377"/>
      <c r="C9" s="377"/>
      <c r="D9" s="377"/>
      <c r="E9" s="377"/>
      <c r="F9" s="377"/>
      <c r="G9" s="377"/>
      <c r="H9" s="119"/>
      <c r="I9" s="120"/>
    </row>
    <row r="11" spans="1:9" ht="37.200000000000003" customHeight="1" x14ac:dyDescent="0.25">
      <c r="A11" s="422" t="s">
        <v>538</v>
      </c>
      <c r="B11" s="423"/>
      <c r="C11" s="423"/>
      <c r="D11" s="423"/>
      <c r="E11" s="423"/>
      <c r="F11" s="423"/>
      <c r="G11" s="423"/>
      <c r="H11" s="423"/>
      <c r="I11" s="424"/>
    </row>
    <row r="13" spans="1:9" ht="12.6" customHeight="1" x14ac:dyDescent="0.25">
      <c r="A13" s="425"/>
      <c r="B13" s="426"/>
      <c r="C13" s="426"/>
      <c r="D13" s="426"/>
      <c r="E13" s="426"/>
      <c r="F13" s="426"/>
      <c r="G13" s="426"/>
      <c r="H13" s="426"/>
      <c r="I13" s="427"/>
    </row>
    <row r="14" spans="1:9" ht="12.6" customHeight="1" x14ac:dyDescent="0.25">
      <c r="A14" s="430"/>
      <c r="B14" s="430"/>
      <c r="C14" s="430"/>
      <c r="D14" s="430"/>
      <c r="E14" s="430"/>
      <c r="F14" s="430"/>
      <c r="G14" s="430"/>
      <c r="H14" s="430"/>
      <c r="I14" s="430"/>
    </row>
    <row r="15" spans="1:9" s="153" customFormat="1" ht="53.4" customHeight="1" x14ac:dyDescent="0.3">
      <c r="A15" s="390" t="s">
        <v>6</v>
      </c>
      <c r="B15" s="391"/>
      <c r="C15" s="392"/>
      <c r="D15" s="393">
        <f>'Orçamento - trecho 1'!J51</f>
        <v>4068732.63</v>
      </c>
      <c r="E15" s="435" t="s">
        <v>539</v>
      </c>
      <c r="F15" s="436"/>
      <c r="G15" s="436"/>
      <c r="H15" s="436"/>
      <c r="I15" s="437"/>
    </row>
    <row r="16" spans="1:9" ht="30" customHeight="1" x14ac:dyDescent="0.35">
      <c r="A16" s="429" t="s">
        <v>110</v>
      </c>
      <c r="B16" s="429"/>
      <c r="C16" s="429"/>
      <c r="D16" s="429"/>
      <c r="E16" s="429"/>
      <c r="F16" s="429"/>
      <c r="G16" s="429"/>
      <c r="H16" s="429"/>
      <c r="I16" s="429"/>
    </row>
    <row r="17" spans="1:10" ht="20.399999999999999" hidden="1" x14ac:dyDescent="0.35">
      <c r="A17" s="121" t="s">
        <v>445</v>
      </c>
      <c r="B17" s="122"/>
      <c r="E17" s="114" t="s">
        <v>7</v>
      </c>
      <c r="I17" s="123">
        <v>2</v>
      </c>
    </row>
    <row r="18" spans="1:10" ht="20.399999999999999" hidden="1" x14ac:dyDescent="0.35">
      <c r="A18" s="121" t="s">
        <v>446</v>
      </c>
      <c r="B18" s="122"/>
      <c r="E18" s="114" t="s">
        <v>7</v>
      </c>
      <c r="I18" s="123">
        <v>3</v>
      </c>
    </row>
    <row r="19" spans="1:10" ht="20.399999999999999" hidden="1" x14ac:dyDescent="0.35">
      <c r="A19" s="121" t="s">
        <v>469</v>
      </c>
      <c r="B19" s="122"/>
      <c r="E19" s="114" t="s">
        <v>7</v>
      </c>
      <c r="I19" s="123">
        <v>4</v>
      </c>
      <c r="J19" s="121" t="s">
        <v>1</v>
      </c>
    </row>
    <row r="20" spans="1:10" ht="20.399999999999999" hidden="1" x14ac:dyDescent="0.35">
      <c r="A20" s="121" t="s">
        <v>447</v>
      </c>
      <c r="B20" s="122"/>
      <c r="E20" s="114" t="s">
        <v>7</v>
      </c>
      <c r="I20" s="123">
        <v>5</v>
      </c>
    </row>
    <row r="21" spans="1:10" ht="20.399999999999999" x14ac:dyDescent="0.35">
      <c r="A21" s="121" t="s">
        <v>2</v>
      </c>
      <c r="B21" s="122"/>
      <c r="E21" s="114" t="s">
        <v>7</v>
      </c>
      <c r="I21" s="123">
        <v>6</v>
      </c>
    </row>
    <row r="22" spans="1:10" ht="20.399999999999999" hidden="1" x14ac:dyDescent="0.35">
      <c r="A22" s="121" t="s">
        <v>470</v>
      </c>
      <c r="B22" s="122"/>
      <c r="E22" s="114" t="s">
        <v>7</v>
      </c>
      <c r="I22" s="123">
        <v>7</v>
      </c>
    </row>
    <row r="23" spans="1:10" ht="20.399999999999999" x14ac:dyDescent="0.35">
      <c r="A23" s="121" t="s">
        <v>520</v>
      </c>
      <c r="B23" s="122"/>
      <c r="E23" s="114" t="s">
        <v>7</v>
      </c>
      <c r="I23" s="123">
        <v>8</v>
      </c>
    </row>
    <row r="24" spans="1:10" ht="20.399999999999999" x14ac:dyDescent="0.35">
      <c r="A24" s="121" t="s">
        <v>549</v>
      </c>
      <c r="B24" s="122"/>
      <c r="E24" s="114" t="s">
        <v>7</v>
      </c>
      <c r="I24" s="123">
        <v>9</v>
      </c>
    </row>
    <row r="25" spans="1:10" ht="20.399999999999999" x14ac:dyDescent="0.35">
      <c r="A25" s="121" t="s">
        <v>521</v>
      </c>
      <c r="B25" s="122"/>
      <c r="E25" s="114" t="s">
        <v>7</v>
      </c>
      <c r="I25" s="123">
        <v>11</v>
      </c>
    </row>
    <row r="26" spans="1:10" ht="20.399999999999999" hidden="1" x14ac:dyDescent="0.35">
      <c r="A26" s="121" t="s">
        <v>472</v>
      </c>
      <c r="B26" s="122"/>
      <c r="E26" s="114" t="s">
        <v>7</v>
      </c>
      <c r="I26" s="123">
        <v>12</v>
      </c>
    </row>
    <row r="27" spans="1:10" ht="20.399999999999999" hidden="1" x14ac:dyDescent="0.35">
      <c r="A27" s="121" t="s">
        <v>473</v>
      </c>
      <c r="B27" s="122"/>
      <c r="E27" s="114" t="s">
        <v>7</v>
      </c>
      <c r="I27" s="123">
        <v>13</v>
      </c>
    </row>
    <row r="28" spans="1:10" ht="20.399999999999999" hidden="1" x14ac:dyDescent="0.35">
      <c r="A28" s="121" t="s">
        <v>471</v>
      </c>
      <c r="B28" s="122"/>
      <c r="E28" s="114" t="s">
        <v>7</v>
      </c>
      <c r="I28" s="123">
        <v>15</v>
      </c>
    </row>
    <row r="29" spans="1:10" ht="20.399999999999999" x14ac:dyDescent="0.35">
      <c r="A29" s="121" t="s">
        <v>3</v>
      </c>
      <c r="B29" s="122"/>
      <c r="E29" s="114" t="s">
        <v>7</v>
      </c>
      <c r="I29" s="123">
        <v>16</v>
      </c>
    </row>
    <row r="30" spans="1:10" ht="20.399999999999999" x14ac:dyDescent="0.35">
      <c r="A30" s="121" t="s">
        <v>4</v>
      </c>
      <c r="B30" s="122"/>
      <c r="E30" s="114" t="s">
        <v>7</v>
      </c>
      <c r="I30" s="123">
        <v>17</v>
      </c>
    </row>
    <row r="31" spans="1:10" ht="20.399999999999999" hidden="1" x14ac:dyDescent="0.35">
      <c r="A31" s="121" t="s">
        <v>474</v>
      </c>
      <c r="B31" s="122"/>
      <c r="E31" s="114" t="s">
        <v>7</v>
      </c>
      <c r="I31" s="123">
        <v>18</v>
      </c>
    </row>
    <row r="32" spans="1:10" ht="20.399999999999999" hidden="1" x14ac:dyDescent="0.35">
      <c r="A32" s="121" t="s">
        <v>475</v>
      </c>
      <c r="B32" s="122"/>
      <c r="E32" s="114" t="s">
        <v>7</v>
      </c>
      <c r="I32" s="123">
        <v>19</v>
      </c>
    </row>
    <row r="33" spans="1:9" ht="20.399999999999999" x14ac:dyDescent="0.35">
      <c r="A33" s="121" t="s">
        <v>5</v>
      </c>
      <c r="B33" s="122"/>
      <c r="E33" s="114" t="s">
        <v>7</v>
      </c>
      <c r="I33" s="123">
        <v>20</v>
      </c>
    </row>
    <row r="34" spans="1:9" ht="20.399999999999999" x14ac:dyDescent="0.35">
      <c r="A34" s="121" t="s">
        <v>476</v>
      </c>
      <c r="B34" s="122"/>
      <c r="E34" s="114" t="s">
        <v>7</v>
      </c>
      <c r="I34" s="123">
        <v>21</v>
      </c>
    </row>
    <row r="35" spans="1:9" ht="20.399999999999999" x14ac:dyDescent="0.35">
      <c r="A35" s="121"/>
      <c r="B35" s="122"/>
      <c r="I35" s="123"/>
    </row>
    <row r="37" spans="1:9" ht="76.5" customHeight="1" x14ac:dyDescent="0.25">
      <c r="A37" s="431" t="s">
        <v>8</v>
      </c>
      <c r="B37" s="432"/>
      <c r="C37" s="432"/>
      <c r="D37" s="432"/>
      <c r="E37" s="432"/>
      <c r="F37" s="432"/>
      <c r="G37" s="432"/>
      <c r="H37" s="432"/>
      <c r="I37" s="433"/>
    </row>
    <row r="40" spans="1:9" ht="15" x14ac:dyDescent="0.25">
      <c r="A40" s="434">
        <f ca="1">TODAY()</f>
        <v>45040</v>
      </c>
      <c r="B40" s="434"/>
      <c r="C40" s="434"/>
      <c r="D40" s="434"/>
      <c r="E40" s="434"/>
      <c r="F40" s="434"/>
      <c r="G40" s="434"/>
      <c r="H40" s="434"/>
      <c r="I40" s="434"/>
    </row>
    <row r="41" spans="1:9" ht="15" x14ac:dyDescent="0.25">
      <c r="A41" s="428" t="s">
        <v>535</v>
      </c>
      <c r="B41" s="428"/>
      <c r="C41" s="428"/>
      <c r="D41" s="428"/>
      <c r="E41" s="428"/>
      <c r="F41" s="428"/>
      <c r="G41" s="428"/>
      <c r="H41" s="428"/>
      <c r="I41" s="428"/>
    </row>
    <row r="48" spans="1:9" x14ac:dyDescent="0.25">
      <c r="A48" s="114" t="s">
        <v>0</v>
      </c>
      <c r="B48" s="114" t="s">
        <v>0</v>
      </c>
      <c r="C48" s="114" t="s">
        <v>0</v>
      </c>
      <c r="D48" s="114" t="s">
        <v>0</v>
      </c>
      <c r="E48" s="114" t="s">
        <v>0</v>
      </c>
      <c r="F48" s="114" t="s">
        <v>0</v>
      </c>
      <c r="G48" s="114" t="s">
        <v>0</v>
      </c>
      <c r="H48" s="114" t="s">
        <v>0</v>
      </c>
      <c r="I48" s="114" t="s">
        <v>0</v>
      </c>
    </row>
  </sheetData>
  <mergeCells count="8">
    <mergeCell ref="A11:I11"/>
    <mergeCell ref="A13:I13"/>
    <mergeCell ref="A41:I41"/>
    <mergeCell ref="A16:I16"/>
    <mergeCell ref="A14:I14"/>
    <mergeCell ref="A37:I37"/>
    <mergeCell ref="A40:I40"/>
    <mergeCell ref="E15:I15"/>
  </mergeCells>
  <pageMargins left="0.7" right="0.7" top="0.75" bottom="0.75" header="0.3" footer="0.3"/>
  <pageSetup paperSize="9" scale="82"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3"/>
  </sheetPr>
  <dimension ref="A1:M71"/>
  <sheetViews>
    <sheetView showGridLines="0" tabSelected="1" view="pageBreakPreview" zoomScale="90" zoomScaleNormal="100" zoomScaleSheetLayoutView="90" workbookViewId="0">
      <selection activeCell="O18" sqref="O18"/>
    </sheetView>
  </sheetViews>
  <sheetFormatPr defaultColWidth="9.109375" defaultRowHeight="13.8" x14ac:dyDescent="0.25"/>
  <cols>
    <col min="1" max="1" width="16.109375" style="114" customWidth="1"/>
    <col min="2" max="2" width="17.44140625" style="114" customWidth="1"/>
    <col min="3" max="3" width="17.6640625" style="114" customWidth="1"/>
    <col min="4" max="4" width="17.33203125" style="114" customWidth="1"/>
    <col min="5" max="5" width="7.33203125" style="114" bestFit="1" customWidth="1"/>
    <col min="6" max="6" width="12.109375" style="114" customWidth="1"/>
    <col min="7" max="7" width="13.88671875" style="114" bestFit="1" customWidth="1"/>
    <col min="8" max="9" width="17.109375" style="114" bestFit="1" customWidth="1"/>
    <col min="10" max="10" width="23.109375" style="114" customWidth="1"/>
    <col min="11" max="11" width="17.33203125" style="114" hidden="1" customWidth="1"/>
    <col min="12" max="12" width="14.109375" style="114" hidden="1" customWidth="1"/>
    <col min="13" max="13" width="17.33203125" style="114" bestFit="1" customWidth="1"/>
    <col min="14" max="16384" width="9.109375" style="114"/>
  </cols>
  <sheetData>
    <row r="1" spans="1:12" ht="88.5" customHeight="1" x14ac:dyDescent="0.25"/>
    <row r="2" spans="1:12" s="153" customFormat="1" ht="36.6" customHeight="1" x14ac:dyDescent="0.3">
      <c r="A2" s="246" t="s">
        <v>551</v>
      </c>
      <c r="B2" s="469" t="str">
        <f>'COMPOSIÇÃO DE PREÇO UNITÁRIO'!B2</f>
        <v>SERVIÇOS DE IMPLANTAÇÃO, RECUPERAÇÃO E MANUTENÇÃO DE ESTRADAS VICINAIS NA ZONA RURAL DO MUNICÍPIO DE BARREIRINHAS/MA.</v>
      </c>
      <c r="C2" s="469"/>
      <c r="D2" s="469"/>
      <c r="E2" s="469"/>
      <c r="F2" s="469"/>
      <c r="G2" s="469"/>
      <c r="H2" s="469"/>
      <c r="I2" s="406"/>
    </row>
    <row r="3" spans="1:12" ht="15" x14ac:dyDescent="0.25">
      <c r="A3" s="205" t="str">
        <f>'RESUMO GERAL'!A3</f>
        <v>LOCAL:</v>
      </c>
      <c r="B3" s="135" t="str">
        <f>'COMPOSIÇÃO DE PREÇO UNITÁRIO'!B3</f>
        <v>Barrerinhas/MA</v>
      </c>
    </row>
    <row r="4" spans="1:12" ht="15" x14ac:dyDescent="0.25">
      <c r="A4" s="205" t="str">
        <f>'RESUMO GERAL'!A4</f>
        <v>PROPONENTE:</v>
      </c>
      <c r="B4" s="135" t="str">
        <f>'COMPOSIÇÃO DE PREÇO UNITÁRIO'!B4</f>
        <v>Prefeitura Municipal de Barreirinhas/MA</v>
      </c>
    </row>
    <row r="5" spans="1:12" ht="15" x14ac:dyDescent="0.25">
      <c r="A5" s="205" t="str">
        <f>'RESUMO GERAL'!A5</f>
        <v>DATA REF.:</v>
      </c>
      <c r="B5" s="135" t="str">
        <f>'COMPOSIÇÃO DE PREÇO UNITÁRIO'!B5</f>
        <v>SINAPI 01/2023 E DNIT SICRO 3 10/2022</v>
      </c>
    </row>
    <row r="6" spans="1:12" s="153" customFormat="1" ht="30" x14ac:dyDescent="0.3">
      <c r="A6" s="231" t="str">
        <f>'RESUMO GERAL'!A6</f>
        <v>ENCARGOS SOCIAIS:</v>
      </c>
      <c r="B6" s="232" t="str">
        <f>'RESUMO GERAL'!B6</f>
        <v>112,90 % e 70,87% - não desonerado</v>
      </c>
    </row>
    <row r="7" spans="1:12" ht="15" x14ac:dyDescent="0.25">
      <c r="A7" s="205" t="str">
        <f>'RESUMO GERAL'!A7</f>
        <v>BDI:</v>
      </c>
      <c r="B7" s="233">
        <f>'RESUMO GERAL'!B7</f>
        <v>0.24229999999999999</v>
      </c>
    </row>
    <row r="8" spans="1:12" ht="14.4" thickBot="1" x14ac:dyDescent="0.3">
      <c r="L8" s="114">
        <f>1.2423</f>
        <v>1.2423</v>
      </c>
    </row>
    <row r="9" spans="1:12" ht="15" customHeight="1" x14ac:dyDescent="0.25">
      <c r="A9" s="524" t="s">
        <v>10</v>
      </c>
      <c r="B9" s="528" t="s">
        <v>11</v>
      </c>
      <c r="C9" s="529"/>
      <c r="D9" s="530"/>
      <c r="E9" s="524" t="s">
        <v>12</v>
      </c>
      <c r="F9" s="524" t="s">
        <v>13</v>
      </c>
      <c r="G9" s="524" t="s">
        <v>14</v>
      </c>
      <c r="H9" s="524" t="s">
        <v>15</v>
      </c>
      <c r="I9" s="524" t="s">
        <v>16</v>
      </c>
      <c r="J9" s="524" t="s">
        <v>17</v>
      </c>
    </row>
    <row r="10" spans="1:12" ht="15.75" customHeight="1" thickBot="1" x14ac:dyDescent="0.3">
      <c r="A10" s="525"/>
      <c r="B10" s="531"/>
      <c r="C10" s="532"/>
      <c r="D10" s="533"/>
      <c r="E10" s="525"/>
      <c r="F10" s="525"/>
      <c r="G10" s="525"/>
      <c r="H10" s="525"/>
      <c r="I10" s="525"/>
      <c r="J10" s="525"/>
    </row>
    <row r="11" spans="1:12" ht="9" customHeight="1" x14ac:dyDescent="0.25"/>
    <row r="12" spans="1:12" hidden="1" x14ac:dyDescent="0.25">
      <c r="A12" s="141" t="s">
        <v>18</v>
      </c>
      <c r="B12" s="143" t="s">
        <v>19</v>
      </c>
      <c r="C12" s="130"/>
      <c r="D12" s="130"/>
      <c r="E12" s="130"/>
      <c r="F12" s="130"/>
      <c r="G12" s="130"/>
      <c r="H12" s="130"/>
      <c r="I12" s="130"/>
      <c r="J12" s="130"/>
    </row>
    <row r="13" spans="1:12" ht="15.75" hidden="1" customHeight="1" x14ac:dyDescent="0.25">
      <c r="A13" s="158" t="s">
        <v>20</v>
      </c>
      <c r="B13" s="135" t="s">
        <v>21</v>
      </c>
      <c r="C13" s="135"/>
      <c r="D13" s="135"/>
      <c r="E13" s="158" t="s">
        <v>22</v>
      </c>
      <c r="F13" s="159">
        <v>0</v>
      </c>
      <c r="G13" s="158" t="s">
        <v>23</v>
      </c>
      <c r="H13" s="160">
        <f>'COMPOSIÇÃO DO PROJ. EXECUTIVO'!O38</f>
        <v>32823.549999999996</v>
      </c>
      <c r="I13" s="160">
        <f>ROUND(H13*$L$8,2)</f>
        <v>40776.699999999997</v>
      </c>
      <c r="J13" s="160">
        <f>ROUND(I13*F13,2)</f>
        <v>0</v>
      </c>
    </row>
    <row r="14" spans="1:12" hidden="1" x14ac:dyDescent="0.25"/>
    <row r="15" spans="1:12" ht="15" hidden="1" x14ac:dyDescent="0.25">
      <c r="A15" s="470" t="s">
        <v>24</v>
      </c>
      <c r="B15" s="470"/>
      <c r="C15" s="470"/>
      <c r="D15" s="470"/>
      <c r="E15" s="470"/>
      <c r="F15" s="470"/>
      <c r="G15" s="470"/>
      <c r="H15" s="470"/>
      <c r="I15" s="470"/>
      <c r="J15" s="162">
        <f>J13</f>
        <v>0</v>
      </c>
    </row>
    <row r="16" spans="1:12" ht="6" hidden="1" customHeight="1" x14ac:dyDescent="0.25"/>
    <row r="17" spans="1:13" s="400" customFormat="1" x14ac:dyDescent="0.25">
      <c r="A17" s="398">
        <v>1</v>
      </c>
      <c r="B17" s="399" t="s">
        <v>26</v>
      </c>
      <c r="J17" s="401">
        <f>SUM(J18:J21)</f>
        <v>52236.31</v>
      </c>
    </row>
    <row r="18" spans="1:13" s="153" customFormat="1" ht="31.5" customHeight="1" x14ac:dyDescent="0.3">
      <c r="A18" s="164" t="s">
        <v>20</v>
      </c>
      <c r="B18" s="469" t="s">
        <v>511</v>
      </c>
      <c r="C18" s="469"/>
      <c r="D18" s="469"/>
      <c r="E18" s="164" t="s">
        <v>28</v>
      </c>
      <c r="F18" s="165">
        <f>'Memória de Cálculo - trecho 1'!AB27</f>
        <v>4.5</v>
      </c>
      <c r="G18" s="164" t="s">
        <v>29</v>
      </c>
      <c r="H18" s="166">
        <f>'COMPOSIÇÃO DE PREÇO UNITÁRIO'!N49</f>
        <v>387.77</v>
      </c>
      <c r="I18" s="166">
        <f>ROUND(H18*$L$8,2)</f>
        <v>481.73</v>
      </c>
      <c r="J18" s="166">
        <f>ROUND(I18*F18,2)</f>
        <v>2167.79</v>
      </c>
    </row>
    <row r="19" spans="1:13" ht="15.75" customHeight="1" x14ac:dyDescent="0.25">
      <c r="A19" s="164" t="s">
        <v>522</v>
      </c>
      <c r="B19" s="135" t="s">
        <v>30</v>
      </c>
      <c r="C19" s="135"/>
      <c r="D19" s="135"/>
      <c r="E19" s="158" t="s">
        <v>31</v>
      </c>
      <c r="F19" s="159">
        <f>'Memória de Cálculo - trecho 1'!AB28</f>
        <v>6</v>
      </c>
      <c r="G19" s="158" t="s">
        <v>32</v>
      </c>
      <c r="H19" s="160">
        <f>'COMPOSIÇÃO DE PREÇO UNITÁRIO'!N62</f>
        <v>2350.6</v>
      </c>
      <c r="I19" s="160">
        <f>ROUND(H19*$L$8,2)</f>
        <v>2920.15</v>
      </c>
      <c r="J19" s="160">
        <f>ROUND(I19*F19,2)</f>
        <v>17520.900000000001</v>
      </c>
      <c r="M19" s="167"/>
    </row>
    <row r="20" spans="1:13" ht="15.75" customHeight="1" x14ac:dyDescent="0.25">
      <c r="A20" s="164" t="s">
        <v>523</v>
      </c>
      <c r="B20" s="135" t="s">
        <v>33</v>
      </c>
      <c r="C20" s="135"/>
      <c r="D20" s="135"/>
      <c r="E20" s="158" t="s">
        <v>28</v>
      </c>
      <c r="F20" s="159">
        <f>'Memória de Cálculo - trecho 1'!AB29</f>
        <v>24</v>
      </c>
      <c r="G20" s="158" t="s">
        <v>76</v>
      </c>
      <c r="H20" s="160">
        <f>'COMPOSIÇÃO DE PREÇO UNITÁRIO'!N69</f>
        <v>415.04999999999995</v>
      </c>
      <c r="I20" s="160">
        <f>ROUND(H20*$L$8,2)</f>
        <v>515.62</v>
      </c>
      <c r="J20" s="160">
        <f>ROUND(I20*F20,2)</f>
        <v>12374.88</v>
      </c>
    </row>
    <row r="21" spans="1:13" ht="15.75" customHeight="1" x14ac:dyDescent="0.25">
      <c r="A21" s="164" t="s">
        <v>524</v>
      </c>
      <c r="B21" s="135" t="s">
        <v>34</v>
      </c>
      <c r="C21" s="135"/>
      <c r="D21" s="135"/>
      <c r="E21" s="158" t="s">
        <v>22</v>
      </c>
      <c r="F21" s="159">
        <f>'Memória de Cálculo - trecho 1'!AB30</f>
        <v>1</v>
      </c>
      <c r="G21" s="158" t="s">
        <v>77</v>
      </c>
      <c r="H21" s="160">
        <f>'COMPOSIÇÃO DE PREÇO UNITÁRIO'!N91</f>
        <v>16238.22</v>
      </c>
      <c r="I21" s="160">
        <f>ROUND(H21*$L$8,2)</f>
        <v>20172.740000000002</v>
      </c>
      <c r="J21" s="160">
        <f>ROUND(I21*F21,2)</f>
        <v>20172.740000000002</v>
      </c>
      <c r="M21" s="167"/>
    </row>
    <row r="22" spans="1:13" s="400" customFormat="1" x14ac:dyDescent="0.25">
      <c r="A22" s="398">
        <v>2</v>
      </c>
      <c r="B22" s="399" t="s">
        <v>36</v>
      </c>
      <c r="J22" s="401">
        <f>SUM(J23:J28)</f>
        <v>1796537.6</v>
      </c>
    </row>
    <row r="23" spans="1:13" ht="15" x14ac:dyDescent="0.25">
      <c r="A23" s="158" t="s">
        <v>37</v>
      </c>
      <c r="B23" s="135" t="s">
        <v>42</v>
      </c>
      <c r="C23" s="135"/>
      <c r="D23" s="135"/>
      <c r="E23" s="158" t="s">
        <v>43</v>
      </c>
      <c r="F23" s="159">
        <f>'Memória de Cálculo - trecho 1'!AB33</f>
        <v>22000</v>
      </c>
      <c r="G23" s="168">
        <v>4016008</v>
      </c>
      <c r="H23" s="160">
        <v>3.8</v>
      </c>
      <c r="I23" s="160">
        <f t="shared" ref="I23:I28" si="0">ROUND(H23*$L$8,2)</f>
        <v>4.72</v>
      </c>
      <c r="J23" s="160">
        <f t="shared" ref="J23:J28" si="1">ROUND(I23*F23,2)</f>
        <v>103840</v>
      </c>
    </row>
    <row r="24" spans="1:13" s="181" customFormat="1" ht="32.4" customHeight="1" x14ac:dyDescent="0.25">
      <c r="A24" s="158" t="s">
        <v>38</v>
      </c>
      <c r="B24" s="476" t="s">
        <v>527</v>
      </c>
      <c r="C24" s="476"/>
      <c r="D24" s="476"/>
      <c r="E24" s="368" t="s">
        <v>526</v>
      </c>
      <c r="F24" s="369">
        <f>'Memória de Cálculo - trecho 1'!AB34</f>
        <v>498960</v>
      </c>
      <c r="G24" s="370">
        <v>5914359</v>
      </c>
      <c r="H24" s="371">
        <v>1.24</v>
      </c>
      <c r="I24" s="371">
        <f t="shared" si="0"/>
        <v>1.54</v>
      </c>
      <c r="J24" s="371">
        <f t="shared" si="1"/>
        <v>768398.4</v>
      </c>
    </row>
    <row r="25" spans="1:13" s="153" customFormat="1" ht="33" customHeight="1" x14ac:dyDescent="0.3">
      <c r="A25" s="164" t="s">
        <v>39</v>
      </c>
      <c r="B25" s="232" t="s">
        <v>537</v>
      </c>
      <c r="C25" s="232"/>
      <c r="D25" s="232"/>
      <c r="E25" s="164" t="s">
        <v>28</v>
      </c>
      <c r="F25" s="165">
        <f>'Memória de Cálculo - trecho 1'!AB35</f>
        <v>220000</v>
      </c>
      <c r="G25" s="379" t="s">
        <v>536</v>
      </c>
      <c r="H25" s="166">
        <v>0.38</v>
      </c>
      <c r="I25" s="166">
        <f t="shared" si="0"/>
        <v>0.47</v>
      </c>
      <c r="J25" s="166">
        <f t="shared" si="1"/>
        <v>103400</v>
      </c>
    </row>
    <row r="26" spans="1:13" ht="15" x14ac:dyDescent="0.25">
      <c r="A26" s="158" t="s">
        <v>40</v>
      </c>
      <c r="B26" s="135" t="s">
        <v>50</v>
      </c>
      <c r="C26" s="135"/>
      <c r="D26" s="135"/>
      <c r="E26" s="368" t="s">
        <v>526</v>
      </c>
      <c r="F26" s="159">
        <f>'Memória de Cálculo - trecho 1'!AB36</f>
        <v>249480</v>
      </c>
      <c r="G26" s="370">
        <v>5914359</v>
      </c>
      <c r="H26" s="371">
        <v>1.24</v>
      </c>
      <c r="I26" s="160">
        <f t="shared" si="0"/>
        <v>1.54</v>
      </c>
      <c r="J26" s="160">
        <f t="shared" si="1"/>
        <v>384199.2</v>
      </c>
    </row>
    <row r="27" spans="1:13" ht="15.75" customHeight="1" x14ac:dyDescent="0.25">
      <c r="A27" s="158" t="s">
        <v>533</v>
      </c>
      <c r="B27" s="135" t="s">
        <v>528</v>
      </c>
      <c r="C27" s="135"/>
      <c r="D27" s="135"/>
      <c r="E27" s="158" t="s">
        <v>28</v>
      </c>
      <c r="F27" s="159">
        <f>'Memória de Cálculo - trecho 1'!AB37</f>
        <v>220000</v>
      </c>
      <c r="G27" s="168">
        <v>4011209</v>
      </c>
      <c r="H27" s="160">
        <v>1.1200000000000001</v>
      </c>
      <c r="I27" s="160">
        <f t="shared" si="0"/>
        <v>1.39</v>
      </c>
      <c r="J27" s="160">
        <f t="shared" si="1"/>
        <v>305800</v>
      </c>
    </row>
    <row r="28" spans="1:13" ht="15.75" customHeight="1" x14ac:dyDescent="0.25">
      <c r="A28" s="158" t="s">
        <v>534</v>
      </c>
      <c r="B28" s="135" t="s">
        <v>54</v>
      </c>
      <c r="C28" s="135"/>
      <c r="D28" s="135"/>
      <c r="E28" s="158" t="s">
        <v>43</v>
      </c>
      <c r="F28" s="159">
        <f>'Memória de Cálculo - trecho 1'!AB38</f>
        <v>22000</v>
      </c>
      <c r="G28" s="168">
        <v>5502978</v>
      </c>
      <c r="H28" s="160">
        <v>4.79</v>
      </c>
      <c r="I28" s="160">
        <f t="shared" si="0"/>
        <v>5.95</v>
      </c>
      <c r="J28" s="160">
        <f t="shared" si="1"/>
        <v>130900</v>
      </c>
      <c r="M28" s="131"/>
    </row>
    <row r="29" spans="1:13" s="400" customFormat="1" ht="15" x14ac:dyDescent="0.25">
      <c r="A29" s="398">
        <v>3</v>
      </c>
      <c r="B29" s="399" t="s">
        <v>56</v>
      </c>
      <c r="H29" s="396"/>
      <c r="J29" s="401">
        <f>SUM(J30:J34)</f>
        <v>2006807.88</v>
      </c>
    </row>
    <row r="30" spans="1:13" ht="15.75" customHeight="1" x14ac:dyDescent="0.25">
      <c r="A30" s="158" t="s">
        <v>41</v>
      </c>
      <c r="B30" s="135" t="s">
        <v>62</v>
      </c>
      <c r="C30" s="135"/>
      <c r="D30" s="135"/>
      <c r="E30" s="158" t="s">
        <v>28</v>
      </c>
      <c r="F30" s="159">
        <f>'Memória de Cálculo - trecho 1'!AB41</f>
        <v>33000</v>
      </c>
      <c r="G30" s="168">
        <v>5502985</v>
      </c>
      <c r="H30" s="160">
        <v>0.46</v>
      </c>
      <c r="I30" s="160">
        <f>ROUND(H30*$L$8,2)</f>
        <v>0.56999999999999995</v>
      </c>
      <c r="J30" s="160">
        <f>ROUND(I30*F30,2)</f>
        <v>18810</v>
      </c>
    </row>
    <row r="31" spans="1:13" ht="15.75" customHeight="1" x14ac:dyDescent="0.25">
      <c r="A31" s="158" t="s">
        <v>46</v>
      </c>
      <c r="B31" s="135" t="s">
        <v>63</v>
      </c>
      <c r="C31" s="135"/>
      <c r="D31" s="135"/>
      <c r="E31" s="158" t="s">
        <v>43</v>
      </c>
      <c r="F31" s="159">
        <f>'Memória de Cálculo - trecho 1'!AB42</f>
        <v>9900</v>
      </c>
      <c r="G31" s="168">
        <v>5502986</v>
      </c>
      <c r="H31" s="160">
        <v>2.59</v>
      </c>
      <c r="I31" s="160">
        <f>ROUND(H31*$L$8,2)</f>
        <v>3.22</v>
      </c>
      <c r="J31" s="160">
        <f>ROUND(I31*F31,2)</f>
        <v>31878</v>
      </c>
      <c r="M31" s="133"/>
    </row>
    <row r="32" spans="1:13" ht="15.75" customHeight="1" x14ac:dyDescent="0.25">
      <c r="A32" s="158" t="s">
        <v>47</v>
      </c>
      <c r="B32" s="135" t="s">
        <v>42</v>
      </c>
      <c r="C32" s="135"/>
      <c r="D32" s="135"/>
      <c r="E32" s="158" t="s">
        <v>43</v>
      </c>
      <c r="F32" s="159">
        <f>'Memória de Cálculo - trecho 1'!AB43</f>
        <v>42900</v>
      </c>
      <c r="G32" s="168">
        <v>4016008</v>
      </c>
      <c r="H32" s="160">
        <v>3.8</v>
      </c>
      <c r="I32" s="160">
        <f>ROUND(H32*$L$8,2)</f>
        <v>4.72</v>
      </c>
      <c r="J32" s="160">
        <f>ROUND(I32*F32,2)</f>
        <v>202488</v>
      </c>
      <c r="M32" s="131"/>
    </row>
    <row r="33" spans="1:13" ht="15.75" customHeight="1" x14ac:dyDescent="0.25">
      <c r="A33" s="158" t="s">
        <v>49</v>
      </c>
      <c r="B33" s="135" t="s">
        <v>64</v>
      </c>
      <c r="C33" s="135"/>
      <c r="D33" s="135"/>
      <c r="E33" s="158" t="s">
        <v>45</v>
      </c>
      <c r="F33" s="159">
        <f>'Memória de Cálculo - trecho 1'!AB44</f>
        <v>972972</v>
      </c>
      <c r="G33" s="370">
        <v>5914359</v>
      </c>
      <c r="H33" s="371">
        <v>1.24</v>
      </c>
      <c r="I33" s="160">
        <f>ROUND(H33*$L$8,2)</f>
        <v>1.54</v>
      </c>
      <c r="J33" s="160">
        <f>ROUND(I33*F33,2)</f>
        <v>1498376.88</v>
      </c>
    </row>
    <row r="34" spans="1:13" ht="15.75" customHeight="1" x14ac:dyDescent="0.25">
      <c r="A34" s="158" t="s">
        <v>51</v>
      </c>
      <c r="B34" s="135" t="s">
        <v>54</v>
      </c>
      <c r="C34" s="135"/>
      <c r="D34" s="135"/>
      <c r="E34" s="158" t="s">
        <v>43</v>
      </c>
      <c r="F34" s="159">
        <f>'Memória de Cálculo - trecho 1'!AB45</f>
        <v>42900</v>
      </c>
      <c r="G34" s="168">
        <v>5502978</v>
      </c>
      <c r="H34" s="160">
        <v>4.79</v>
      </c>
      <c r="I34" s="160">
        <f>ROUND(H34*$L$8,2)</f>
        <v>5.95</v>
      </c>
      <c r="J34" s="160">
        <f>ROUND(I34*F34,2)</f>
        <v>255255</v>
      </c>
    </row>
    <row r="35" spans="1:13" s="400" customFormat="1" x14ac:dyDescent="0.25">
      <c r="A35" s="398" t="s">
        <v>65</v>
      </c>
      <c r="B35" s="399" t="s">
        <v>66</v>
      </c>
      <c r="J35" s="401">
        <f>SUM(J36:J39)</f>
        <v>180810.84</v>
      </c>
    </row>
    <row r="36" spans="1:13" ht="15.75" customHeight="1" x14ac:dyDescent="0.25">
      <c r="A36" s="158" t="s">
        <v>67</v>
      </c>
      <c r="B36" s="135" t="s">
        <v>69</v>
      </c>
      <c r="C36" s="135"/>
      <c r="D36" s="135"/>
      <c r="E36" s="158" t="s">
        <v>70</v>
      </c>
      <c r="F36" s="159">
        <f>'Memória de Cálculo - trecho 1'!AB48</f>
        <v>36</v>
      </c>
      <c r="G36" s="169">
        <v>804041</v>
      </c>
      <c r="H36" s="160">
        <v>911.65</v>
      </c>
      <c r="I36" s="160">
        <f>ROUND(H36*$L$8,2)</f>
        <v>1132.54</v>
      </c>
      <c r="J36" s="160">
        <f>ROUND(I36*F36,2)</f>
        <v>40771.440000000002</v>
      </c>
      <c r="L36" s="114" t="s">
        <v>341</v>
      </c>
    </row>
    <row r="37" spans="1:13" ht="15.75" customHeight="1" x14ac:dyDescent="0.25">
      <c r="A37" s="158" t="s">
        <v>68</v>
      </c>
      <c r="B37" s="135" t="s">
        <v>71</v>
      </c>
      <c r="C37" s="135"/>
      <c r="D37" s="135"/>
      <c r="E37" s="158" t="s">
        <v>22</v>
      </c>
      <c r="F37" s="159">
        <f>'Memória de Cálculo - trecho 1'!AB49</f>
        <v>12</v>
      </c>
      <c r="G37" s="168">
        <v>804121</v>
      </c>
      <c r="H37" s="160">
        <v>1853.3</v>
      </c>
      <c r="I37" s="160">
        <f>ROUND(H37*$L$8,2)</f>
        <v>2302.35</v>
      </c>
      <c r="J37" s="160">
        <f>ROUND(I37*F37,2)</f>
        <v>27628.2</v>
      </c>
      <c r="L37" s="131"/>
    </row>
    <row r="38" spans="1:13" ht="15.75" customHeight="1" x14ac:dyDescent="0.25">
      <c r="A38" s="158" t="s">
        <v>529</v>
      </c>
      <c r="B38" s="135" t="s">
        <v>532</v>
      </c>
      <c r="C38" s="135"/>
      <c r="D38" s="135"/>
      <c r="E38" s="158" t="s">
        <v>22</v>
      </c>
      <c r="F38" s="159">
        <f>'Memória de Cálculo - trecho 1'!AB50</f>
        <v>36</v>
      </c>
      <c r="G38" s="168">
        <v>804193</v>
      </c>
      <c r="H38" s="160">
        <v>1771.79</v>
      </c>
      <c r="I38" s="160">
        <f>ROUND(H38*$L$8,2)</f>
        <v>2201.09</v>
      </c>
      <c r="J38" s="160">
        <f>ROUND(I38*F38,2)</f>
        <v>79239.240000000005</v>
      </c>
    </row>
    <row r="39" spans="1:13" ht="15.75" customHeight="1" x14ac:dyDescent="0.25">
      <c r="A39" s="158" t="s">
        <v>530</v>
      </c>
      <c r="B39" s="135" t="s">
        <v>531</v>
      </c>
      <c r="C39" s="135"/>
      <c r="D39" s="135"/>
      <c r="E39" s="158" t="s">
        <v>22</v>
      </c>
      <c r="F39" s="159">
        <f>'Memória de Cálculo - trecho 1'!AB51</f>
        <v>12</v>
      </c>
      <c r="G39" s="168">
        <v>804233</v>
      </c>
      <c r="H39" s="160">
        <v>2225.17</v>
      </c>
      <c r="I39" s="160">
        <f>ROUND(H39*$L$8,2)</f>
        <v>2764.33</v>
      </c>
      <c r="J39" s="160">
        <f>ROUND(I39*F39,2)</f>
        <v>33171.96</v>
      </c>
      <c r="L39" s="131"/>
    </row>
    <row r="40" spans="1:13" hidden="1" x14ac:dyDescent="0.25">
      <c r="A40" s="141" t="s">
        <v>72</v>
      </c>
      <c r="B40" s="143" t="s">
        <v>337</v>
      </c>
      <c r="C40" s="130"/>
      <c r="D40" s="130"/>
      <c r="E40" s="130"/>
      <c r="F40" s="130"/>
      <c r="G40" s="130"/>
      <c r="H40" s="130"/>
      <c r="I40" s="130"/>
      <c r="J40" s="163">
        <f>SUM(J41)</f>
        <v>0</v>
      </c>
    </row>
    <row r="41" spans="1:13" s="175" customFormat="1" ht="15" hidden="1" x14ac:dyDescent="0.25">
      <c r="A41" s="170" t="s">
        <v>74</v>
      </c>
      <c r="B41" s="171" t="s">
        <v>336</v>
      </c>
      <c r="C41" s="171"/>
      <c r="D41" s="171"/>
      <c r="E41" s="170" t="s">
        <v>70</v>
      </c>
      <c r="F41" s="172"/>
      <c r="G41" s="173" t="s">
        <v>78</v>
      </c>
      <c r="H41" s="174">
        <f>'COMPOSIÇÃO DE PREÇO UNITÁRIO'!N103</f>
        <v>1363.4</v>
      </c>
      <c r="I41" s="174">
        <f>ROUND(H41*$L$8,2)</f>
        <v>1693.75</v>
      </c>
      <c r="J41" s="174">
        <f>ROUND(I41*F41,2)</f>
        <v>0</v>
      </c>
      <c r="M41" s="176"/>
    </row>
    <row r="42" spans="1:13" s="400" customFormat="1" x14ac:dyDescent="0.25">
      <c r="A42" s="398">
        <v>4</v>
      </c>
      <c r="B42" s="399" t="s">
        <v>73</v>
      </c>
      <c r="J42" s="401">
        <f>SUM(J43)</f>
        <v>32340</v>
      </c>
    </row>
    <row r="43" spans="1:13" ht="15.75" customHeight="1" x14ac:dyDescent="0.25">
      <c r="A43" s="158" t="s">
        <v>57</v>
      </c>
      <c r="B43" s="135" t="s">
        <v>75</v>
      </c>
      <c r="C43" s="135"/>
      <c r="D43" s="135"/>
      <c r="E43" s="158" t="s">
        <v>28</v>
      </c>
      <c r="F43" s="159">
        <f>'Memória de Cálculo - trecho 1'!AB57</f>
        <v>33000</v>
      </c>
      <c r="G43" s="164" t="s">
        <v>338</v>
      </c>
      <c r="H43" s="160">
        <f>'COMPOSIÇÃO DE PREÇO UNITÁRIO'!N164</f>
        <v>0.79</v>
      </c>
      <c r="I43" s="160">
        <f>ROUND(H43*$L$8,2)</f>
        <v>0.98</v>
      </c>
      <c r="J43" s="160">
        <f>ROUND(I43*F43,2)</f>
        <v>32340</v>
      </c>
    </row>
    <row r="44" spans="1:13" x14ac:dyDescent="0.25">
      <c r="A44" s="123"/>
      <c r="B44" s="123"/>
      <c r="C44" s="123"/>
      <c r="D44" s="123"/>
      <c r="E44" s="123"/>
      <c r="F44" s="123"/>
      <c r="G44" s="123"/>
      <c r="H44" s="123"/>
      <c r="I44" s="123"/>
      <c r="J44" s="123"/>
    </row>
    <row r="45" spans="1:13" ht="15" hidden="1" x14ac:dyDescent="0.25">
      <c r="A45" s="470" t="s">
        <v>24</v>
      </c>
      <c r="B45" s="470"/>
      <c r="C45" s="470"/>
      <c r="D45" s="470"/>
      <c r="E45" s="470"/>
      <c r="F45" s="470"/>
      <c r="G45" s="470"/>
      <c r="H45" s="470"/>
      <c r="I45" s="470"/>
      <c r="J45" s="162">
        <f>J15</f>
        <v>0</v>
      </c>
      <c r="K45" s="132">
        <v>1359223.3</v>
      </c>
      <c r="M45" s="132"/>
    </row>
    <row r="46" spans="1:13" ht="3.75" hidden="1" customHeight="1" x14ac:dyDescent="0.25"/>
    <row r="47" spans="1:13" ht="15" hidden="1" x14ac:dyDescent="0.25">
      <c r="A47" s="470" t="s">
        <v>79</v>
      </c>
      <c r="B47" s="470"/>
      <c r="C47" s="470"/>
      <c r="D47" s="470"/>
      <c r="E47" s="470"/>
      <c r="F47" s="470"/>
      <c r="G47" s="470"/>
      <c r="H47" s="470"/>
      <c r="I47" s="470"/>
      <c r="J47" s="162">
        <f>J40+J35+J29+J22+J17+J42</f>
        <v>4068732.63</v>
      </c>
      <c r="K47" s="132">
        <v>290000</v>
      </c>
      <c r="M47" s="133"/>
    </row>
    <row r="48" spans="1:13" hidden="1" x14ac:dyDescent="0.25"/>
    <row r="49" spans="1:13" ht="15" hidden="1" x14ac:dyDescent="0.25">
      <c r="A49" s="526" t="s">
        <v>437</v>
      </c>
      <c r="B49" s="526"/>
      <c r="C49" s="526"/>
      <c r="D49" s="526"/>
      <c r="E49" s="526"/>
      <c r="F49" s="526"/>
      <c r="G49" s="526"/>
      <c r="H49" s="526"/>
      <c r="I49" s="526"/>
      <c r="J49" s="177">
        <f>J47/('Memória de Cálculo - trecho 1'!P10/1000)</f>
        <v>101718.31574999999</v>
      </c>
      <c r="K49" s="132"/>
    </row>
    <row r="51" spans="1:13" s="405" customFormat="1" ht="22.5" customHeight="1" x14ac:dyDescent="0.3">
      <c r="A51" s="527" t="s">
        <v>6</v>
      </c>
      <c r="B51" s="527"/>
      <c r="C51" s="527"/>
      <c r="D51" s="527"/>
      <c r="E51" s="527"/>
      <c r="F51" s="527"/>
      <c r="G51" s="527"/>
      <c r="H51" s="527"/>
      <c r="I51" s="527"/>
      <c r="J51" s="402">
        <f>J47+J15</f>
        <v>4068732.63</v>
      </c>
      <c r="K51" s="403">
        <f>J51-K47</f>
        <v>3778732.63</v>
      </c>
      <c r="L51" s="404"/>
      <c r="M51" s="404"/>
    </row>
    <row r="61" spans="1:13" ht="15" x14ac:dyDescent="0.25">
      <c r="A61" s="441" t="s">
        <v>543</v>
      </c>
      <c r="B61" s="441"/>
      <c r="C61" s="441"/>
      <c r="D61" s="441"/>
      <c r="E61" s="441"/>
      <c r="F61" s="441"/>
      <c r="G61" s="441"/>
      <c r="H61" s="441"/>
      <c r="I61" s="441"/>
      <c r="J61" s="441"/>
    </row>
    <row r="70" spans="1:10" x14ac:dyDescent="0.25">
      <c r="A70" s="439">
        <f ca="1">TODAY()</f>
        <v>45040</v>
      </c>
      <c r="B70" s="439"/>
      <c r="C70" s="439"/>
      <c r="D70" s="439"/>
      <c r="E70" s="439"/>
      <c r="F70" s="439"/>
      <c r="G70" s="439"/>
      <c r="H70" s="439"/>
      <c r="I70" s="439"/>
      <c r="J70" s="439"/>
    </row>
    <row r="71" spans="1:10" x14ac:dyDescent="0.25">
      <c r="A71" s="439" t="s">
        <v>535</v>
      </c>
      <c r="B71" s="439"/>
      <c r="C71" s="439"/>
      <c r="D71" s="439"/>
      <c r="E71" s="439"/>
      <c r="F71" s="439"/>
      <c r="G71" s="439"/>
      <c r="H71" s="439"/>
      <c r="I71" s="439"/>
      <c r="J71" s="439"/>
    </row>
  </sheetData>
  <mergeCells count="19">
    <mergeCell ref="B24:D24"/>
    <mergeCell ref="B9:D10"/>
    <mergeCell ref="E9:E10"/>
    <mergeCell ref="B2:H2"/>
    <mergeCell ref="F9:F10"/>
    <mergeCell ref="G9:G10"/>
    <mergeCell ref="A71:J71"/>
    <mergeCell ref="J9:J10"/>
    <mergeCell ref="A15:I15"/>
    <mergeCell ref="B18:D18"/>
    <mergeCell ref="A45:I45"/>
    <mergeCell ref="A47:I47"/>
    <mergeCell ref="A49:I49"/>
    <mergeCell ref="H9:H10"/>
    <mergeCell ref="I9:I10"/>
    <mergeCell ref="A51:I51"/>
    <mergeCell ref="A61:J61"/>
    <mergeCell ref="A70:J70"/>
    <mergeCell ref="A9:A10"/>
  </mergeCells>
  <pageMargins left="0.51181102362204722" right="0.51181102362204722" top="0.78740157480314965" bottom="0.78740157480314965" header="0.31496062992125984" footer="0.31496062992125984"/>
  <pageSetup paperSize="9" scale="57" orientation="portrait" r:id="rId1"/>
  <ignoredErrors>
    <ignoredError sqref="J22:J30 J39:J42 J35:J36 F37" formula="1"/>
  </ignoredError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3"/>
  </sheetPr>
  <dimension ref="A1:AE94"/>
  <sheetViews>
    <sheetView showGridLines="0" view="pageBreakPreview" topLeftCell="A20" zoomScale="80" zoomScaleNormal="100" zoomScaleSheetLayoutView="80" workbookViewId="0">
      <selection activeCell="X6" sqref="X6"/>
    </sheetView>
  </sheetViews>
  <sheetFormatPr defaultColWidth="9.109375" defaultRowHeight="13.8" x14ac:dyDescent="0.25"/>
  <cols>
    <col min="1" max="1" width="17.109375" style="114" customWidth="1"/>
    <col min="2" max="2" width="48.6640625" style="114" customWidth="1"/>
    <col min="3" max="3" width="0.44140625" style="114" customWidth="1"/>
    <col min="4" max="4" width="9.5546875" style="114" bestFit="1" customWidth="1"/>
    <col min="5" max="5" width="0.44140625" style="114" customWidth="1"/>
    <col min="6" max="6" width="6.88671875" style="114" bestFit="1" customWidth="1"/>
    <col min="7" max="7" width="0.33203125" style="114" customWidth="1"/>
    <col min="8" max="8" width="13.109375" style="114" customWidth="1"/>
    <col min="9" max="9" width="15.6640625" style="114" hidden="1" customWidth="1"/>
    <col min="10" max="10" width="9.109375" style="114" customWidth="1"/>
    <col min="11" max="11" width="0.33203125" style="114" customWidth="1"/>
    <col min="12" max="12" width="9.33203125" style="114" bestFit="1" customWidth="1"/>
    <col min="13" max="13" width="0.33203125" style="114" customWidth="1"/>
    <col min="14" max="14" width="10.44140625" style="114" customWidth="1"/>
    <col min="15" max="15" width="0.33203125" style="114" customWidth="1"/>
    <col min="16" max="16" width="13.44140625" style="114" customWidth="1"/>
    <col min="17" max="17" width="0.33203125" style="114" customWidth="1"/>
    <col min="18" max="18" width="9.33203125" style="114" customWidth="1"/>
    <col min="19" max="19" width="0.33203125" style="114" customWidth="1"/>
    <col min="20" max="20" width="7.88671875" style="114" customWidth="1"/>
    <col min="21" max="21" width="0.33203125" style="114" customWidth="1"/>
    <col min="22" max="22" width="9" style="114" customWidth="1"/>
    <col min="23" max="23" width="0.33203125" style="114" customWidth="1"/>
    <col min="24" max="24" width="10.6640625" style="114" customWidth="1"/>
    <col min="25" max="25" width="0.33203125" style="114" customWidth="1"/>
    <col min="26" max="26" width="11.33203125" style="114" customWidth="1"/>
    <col min="27" max="27" width="0.33203125" style="114" customWidth="1"/>
    <col min="28" max="28" width="22.5546875" style="114" customWidth="1"/>
    <col min="29" max="29" width="17" style="114" customWidth="1"/>
    <col min="30" max="30" width="17" style="114" bestFit="1" customWidth="1"/>
    <col min="31" max="31" width="10.88671875" style="114" bestFit="1" customWidth="1"/>
    <col min="32" max="16384" width="9.109375" style="114"/>
  </cols>
  <sheetData>
    <row r="1" spans="1:30" ht="114.75" customHeight="1" x14ac:dyDescent="0.25">
      <c r="Y1" s="123"/>
      <c r="AA1" s="123"/>
    </row>
    <row r="2" spans="1:30" ht="15" x14ac:dyDescent="0.25">
      <c r="A2" s="205" t="str">
        <f>'RESUMO GERAL'!A2</f>
        <v>OBJETO:</v>
      </c>
      <c r="B2" s="135" t="str">
        <f>'Orçamento - trecho 1'!B2:H2</f>
        <v>SERVIÇOS DE IMPLANTAÇÃO, RECUPERAÇÃO E MANUTENÇÃO DE ESTRADAS VICINAIS NA ZONA RURAL DO MUNICÍPIO DE BARREIRINHAS/MA.</v>
      </c>
      <c r="Y2" s="123"/>
      <c r="AA2" s="123"/>
    </row>
    <row r="3" spans="1:30" ht="15" x14ac:dyDescent="0.25">
      <c r="A3" s="205" t="str">
        <f>'RESUMO GERAL'!A3</f>
        <v>LOCAL:</v>
      </c>
      <c r="B3" s="135" t="str">
        <f>'Orçamento - trecho 1'!B3:H3</f>
        <v>Barrerinhas/MA</v>
      </c>
      <c r="Y3" s="123"/>
      <c r="AA3" s="123"/>
    </row>
    <row r="4" spans="1:30" ht="15" x14ac:dyDescent="0.25">
      <c r="A4" s="205" t="str">
        <f>'RESUMO GERAL'!A4</f>
        <v>PROPONENTE:</v>
      </c>
      <c r="B4" s="135" t="str">
        <f>'Orçamento - trecho 1'!B4:H4</f>
        <v>Prefeitura Municipal de Barreirinhas/MA</v>
      </c>
      <c r="Y4" s="123"/>
      <c r="AA4" s="123"/>
    </row>
    <row r="5" spans="1:30" ht="15" x14ac:dyDescent="0.25">
      <c r="A5" s="205" t="str">
        <f>'RESUMO GERAL'!A5</f>
        <v>DATA REF.:</v>
      </c>
      <c r="B5" s="135" t="str">
        <f>'Orçamento - trecho 1'!B5:H5</f>
        <v>SINAPI 01/2023 E DNIT SICRO 3 10/2022</v>
      </c>
      <c r="Y5" s="123"/>
      <c r="AA5" s="123"/>
    </row>
    <row r="6" spans="1:30" s="153" customFormat="1" ht="30" x14ac:dyDescent="0.3">
      <c r="A6" s="231" t="str">
        <f>'RESUMO GERAL'!A6</f>
        <v>ENCARGOS SOCIAIS:</v>
      </c>
      <c r="B6" s="232" t="str">
        <f>'RESUMO GERAL'!B6</f>
        <v>112,90 % e 70,87% - não desonerado</v>
      </c>
      <c r="Y6" s="265"/>
      <c r="AA6" s="265"/>
    </row>
    <row r="7" spans="1:30" ht="15" x14ac:dyDescent="0.25">
      <c r="A7" s="205" t="str">
        <f>'RESUMO GERAL'!A7</f>
        <v>BDI:</v>
      </c>
      <c r="B7" s="233">
        <f>'RESUMO GERAL'!B7</f>
        <v>0.24229999999999999</v>
      </c>
    </row>
    <row r="9" spans="1:30" s="400" customFormat="1" x14ac:dyDescent="0.25">
      <c r="A9" s="534" t="s">
        <v>83</v>
      </c>
      <c r="B9" s="534"/>
      <c r="C9" s="534"/>
      <c r="D9" s="534"/>
      <c r="E9" s="534"/>
      <c r="F9" s="534"/>
      <c r="G9" s="534"/>
      <c r="H9" s="534"/>
      <c r="I9" s="534"/>
      <c r="J9" s="534"/>
      <c r="K9" s="534"/>
      <c r="L9" s="534"/>
      <c r="M9" s="534"/>
      <c r="N9" s="534"/>
      <c r="O9" s="534"/>
      <c r="P9" s="534"/>
      <c r="Q9" s="534"/>
      <c r="R9" s="534"/>
      <c r="S9" s="534"/>
      <c r="T9" s="534"/>
      <c r="U9" s="534"/>
      <c r="V9" s="534"/>
      <c r="W9" s="534"/>
      <c r="X9" s="534"/>
      <c r="Y9" s="534"/>
      <c r="Z9" s="534"/>
      <c r="AA9" s="534"/>
      <c r="AB9" s="534"/>
    </row>
    <row r="10" spans="1:30" x14ac:dyDescent="0.25">
      <c r="A10" s="538"/>
      <c r="B10" s="538"/>
      <c r="J10" s="114" t="s">
        <v>84</v>
      </c>
      <c r="P10" s="131">
        <v>40000</v>
      </c>
      <c r="R10" s="114" t="s">
        <v>70</v>
      </c>
      <c r="AD10" s="132"/>
    </row>
    <row r="11" spans="1:30" x14ac:dyDescent="0.25">
      <c r="A11" s="537"/>
      <c r="B11" s="537"/>
      <c r="D11" s="131"/>
      <c r="J11" s="114" t="s">
        <v>91</v>
      </c>
      <c r="P11" s="131">
        <v>5.5</v>
      </c>
      <c r="R11" s="114" t="s">
        <v>70</v>
      </c>
      <c r="AC11" s="131"/>
      <c r="AD11" s="131">
        <v>0.1</v>
      </c>
    </row>
    <row r="12" spans="1:30" hidden="1" x14ac:dyDescent="0.25">
      <c r="D12" s="131"/>
      <c r="J12" s="114" t="s">
        <v>85</v>
      </c>
      <c r="P12" s="131">
        <v>0.2</v>
      </c>
      <c r="R12" s="114" t="s">
        <v>70</v>
      </c>
    </row>
    <row r="13" spans="1:30" x14ac:dyDescent="0.25">
      <c r="A13" s="537"/>
      <c r="B13" s="537"/>
      <c r="D13" s="131"/>
      <c r="J13" s="114" t="s">
        <v>86</v>
      </c>
      <c r="P13" s="131">
        <v>0.19500000000000001</v>
      </c>
      <c r="R13" s="114" t="s">
        <v>70</v>
      </c>
      <c r="AC13" s="133"/>
    </row>
    <row r="14" spans="1:30" x14ac:dyDescent="0.25">
      <c r="A14" s="537"/>
      <c r="B14" s="537"/>
      <c r="D14" s="131"/>
      <c r="J14" s="114" t="s">
        <v>87</v>
      </c>
      <c r="P14" s="131">
        <f>'DMT - trecho 1'!Z27</f>
        <v>10.8</v>
      </c>
      <c r="R14" s="114" t="s">
        <v>92</v>
      </c>
      <c r="AC14" s="133"/>
    </row>
    <row r="15" spans="1:30" x14ac:dyDescent="0.25">
      <c r="B15" s="133"/>
      <c r="J15" s="114" t="s">
        <v>88</v>
      </c>
      <c r="P15" s="131">
        <f>P14</f>
        <v>10.8</v>
      </c>
      <c r="R15" s="114" t="s">
        <v>92</v>
      </c>
      <c r="AC15" s="133"/>
    </row>
    <row r="16" spans="1:30" x14ac:dyDescent="0.25">
      <c r="B16" s="133"/>
      <c r="J16" s="114" t="s">
        <v>89</v>
      </c>
      <c r="P16" s="131">
        <v>1.2</v>
      </c>
      <c r="AC16" s="133"/>
    </row>
    <row r="17" spans="1:30" x14ac:dyDescent="0.25">
      <c r="J17" s="114" t="s">
        <v>90</v>
      </c>
      <c r="P17" s="131">
        <v>1.75</v>
      </c>
      <c r="R17" s="114" t="s">
        <v>441</v>
      </c>
    </row>
    <row r="18" spans="1:30" s="407" customFormat="1" ht="15" x14ac:dyDescent="0.25">
      <c r="A18" s="535" t="s">
        <v>94</v>
      </c>
      <c r="B18" s="535" t="s">
        <v>95</v>
      </c>
      <c r="C18" s="408"/>
      <c r="D18" s="535" t="s">
        <v>96</v>
      </c>
      <c r="E18" s="408"/>
      <c r="F18" s="536" t="s">
        <v>107</v>
      </c>
      <c r="G18" s="536"/>
      <c r="H18" s="536"/>
      <c r="I18" s="536"/>
      <c r="J18" s="536"/>
      <c r="K18" s="536"/>
      <c r="L18" s="536"/>
      <c r="M18" s="536"/>
      <c r="N18" s="536"/>
      <c r="O18" s="536"/>
      <c r="P18" s="536"/>
      <c r="Q18" s="536"/>
      <c r="R18" s="536"/>
      <c r="S18" s="536"/>
      <c r="T18" s="536"/>
      <c r="U18" s="536"/>
      <c r="V18" s="536"/>
      <c r="W18" s="536"/>
      <c r="X18" s="536"/>
      <c r="Y18" s="536"/>
      <c r="Z18" s="536"/>
      <c r="AA18" s="536"/>
      <c r="AB18" s="536"/>
    </row>
    <row r="19" spans="1:30" s="407" customFormat="1" ht="3" customHeight="1" x14ac:dyDescent="0.25">
      <c r="A19" s="535"/>
      <c r="B19" s="535"/>
      <c r="C19" s="408"/>
      <c r="D19" s="535"/>
      <c r="E19" s="408"/>
      <c r="F19" s="409"/>
      <c r="G19" s="409"/>
      <c r="H19" s="409"/>
      <c r="I19" s="409"/>
      <c r="J19" s="409"/>
      <c r="K19" s="409"/>
      <c r="L19" s="409"/>
      <c r="M19" s="409"/>
      <c r="N19" s="409"/>
      <c r="O19" s="409"/>
      <c r="P19" s="409"/>
      <c r="Q19" s="409"/>
      <c r="R19" s="409"/>
      <c r="S19" s="409"/>
      <c r="T19" s="409"/>
      <c r="U19" s="409"/>
      <c r="V19" s="409"/>
      <c r="W19" s="409"/>
      <c r="X19" s="409"/>
      <c r="Y19" s="409"/>
      <c r="Z19" s="409"/>
      <c r="AA19" s="409"/>
      <c r="AB19" s="409"/>
    </row>
    <row r="20" spans="1:30" s="407" customFormat="1" ht="15" x14ac:dyDescent="0.25">
      <c r="A20" s="535"/>
      <c r="B20" s="535"/>
      <c r="C20" s="408"/>
      <c r="D20" s="535"/>
      <c r="E20" s="408"/>
      <c r="F20" s="409" t="s">
        <v>99</v>
      </c>
      <c r="G20" s="409"/>
      <c r="H20" s="409" t="s">
        <v>98</v>
      </c>
      <c r="I20" s="409"/>
      <c r="J20" s="409" t="s">
        <v>97</v>
      </c>
      <c r="K20" s="409"/>
      <c r="L20" s="409" t="s">
        <v>104</v>
      </c>
      <c r="M20" s="409"/>
      <c r="N20" s="409" t="s">
        <v>9</v>
      </c>
      <c r="O20" s="409"/>
      <c r="P20" s="409" t="s">
        <v>106</v>
      </c>
      <c r="Q20" s="409"/>
      <c r="R20" s="410" t="s">
        <v>100</v>
      </c>
      <c r="S20" s="409"/>
      <c r="T20" s="409" t="s">
        <v>105</v>
      </c>
      <c r="U20" s="409"/>
      <c r="V20" s="409" t="s">
        <v>108</v>
      </c>
      <c r="W20" s="409"/>
      <c r="X20" s="409" t="s">
        <v>101</v>
      </c>
      <c r="Y20" s="409"/>
      <c r="Z20" s="409" t="s">
        <v>102</v>
      </c>
      <c r="AA20" s="409"/>
      <c r="AB20" s="409" t="s">
        <v>103</v>
      </c>
    </row>
    <row r="21" spans="1:30" s="139" customFormat="1" x14ac:dyDescent="0.25">
      <c r="A21" s="139" t="s">
        <v>109</v>
      </c>
      <c r="P21" s="140"/>
    </row>
    <row r="22" spans="1:30" x14ac:dyDescent="0.25">
      <c r="P22" s="131"/>
    </row>
    <row r="23" spans="1:30" hidden="1" x14ac:dyDescent="0.25">
      <c r="A23" s="141" t="s">
        <v>18</v>
      </c>
      <c r="B23" s="143" t="s">
        <v>19</v>
      </c>
      <c r="C23" s="143"/>
      <c r="D23" s="143"/>
      <c r="E23" s="143"/>
      <c r="F23" s="130"/>
      <c r="G23" s="130"/>
      <c r="H23" s="130"/>
      <c r="I23" s="130"/>
      <c r="J23" s="130"/>
      <c r="K23" s="130"/>
      <c r="L23" s="130"/>
      <c r="M23" s="130"/>
      <c r="N23" s="130"/>
      <c r="O23" s="130"/>
      <c r="P23" s="130"/>
      <c r="Q23" s="130"/>
      <c r="R23" s="130"/>
      <c r="S23" s="130"/>
      <c r="T23" s="130"/>
      <c r="U23" s="130"/>
      <c r="V23" s="130"/>
      <c r="W23" s="130"/>
      <c r="X23" s="130"/>
      <c r="Y23" s="130"/>
      <c r="Z23" s="130"/>
      <c r="AA23" s="130"/>
      <c r="AB23" s="130"/>
    </row>
    <row r="24" spans="1:30" hidden="1" x14ac:dyDescent="0.25">
      <c r="A24" s="144" t="s">
        <v>20</v>
      </c>
      <c r="B24" s="145" t="s">
        <v>21</v>
      </c>
      <c r="C24" s="145"/>
      <c r="D24" s="144" t="s">
        <v>22</v>
      </c>
      <c r="E24" s="145"/>
      <c r="F24" s="145"/>
      <c r="G24" s="145"/>
      <c r="H24" s="145"/>
      <c r="I24" s="145"/>
      <c r="J24" s="145"/>
      <c r="K24" s="145"/>
      <c r="L24" s="145"/>
      <c r="M24" s="145"/>
      <c r="N24" s="145"/>
      <c r="O24" s="145"/>
      <c r="P24" s="145"/>
      <c r="Q24" s="145"/>
      <c r="R24" s="145"/>
      <c r="S24" s="145"/>
      <c r="T24" s="145"/>
      <c r="U24" s="145"/>
      <c r="V24" s="145"/>
      <c r="W24" s="145"/>
      <c r="X24" s="146">
        <v>0</v>
      </c>
      <c r="Y24" s="145"/>
      <c r="Z24" s="145"/>
      <c r="AA24" s="145"/>
      <c r="AB24" s="147">
        <f>X24</f>
        <v>0</v>
      </c>
    </row>
    <row r="25" spans="1:30" ht="4.5" hidden="1" customHeight="1" x14ac:dyDescent="0.25"/>
    <row r="26" spans="1:30" s="400" customFormat="1" x14ac:dyDescent="0.25">
      <c r="A26" s="398">
        <v>1</v>
      </c>
      <c r="B26" s="399" t="s">
        <v>26</v>
      </c>
      <c r="C26" s="399"/>
      <c r="D26" s="399"/>
      <c r="E26" s="399"/>
    </row>
    <row r="27" spans="1:30" s="153" customFormat="1" ht="27.6" x14ac:dyDescent="0.3">
      <c r="A27" s="148" t="s">
        <v>20</v>
      </c>
      <c r="B27" s="150" t="s">
        <v>511</v>
      </c>
      <c r="C27" s="149"/>
      <c r="D27" s="148" t="s">
        <v>28</v>
      </c>
      <c r="E27" s="149"/>
      <c r="F27" s="149"/>
      <c r="G27" s="149"/>
      <c r="H27" s="151">
        <v>3</v>
      </c>
      <c r="I27" s="149"/>
      <c r="J27" s="149"/>
      <c r="K27" s="149"/>
      <c r="L27" s="151">
        <v>1.5</v>
      </c>
      <c r="M27" s="149"/>
      <c r="N27" s="149"/>
      <c r="O27" s="149"/>
      <c r="P27" s="149"/>
      <c r="Q27" s="149"/>
      <c r="R27" s="149"/>
      <c r="S27" s="149"/>
      <c r="T27" s="149"/>
      <c r="U27" s="149"/>
      <c r="V27" s="149"/>
      <c r="W27" s="149"/>
      <c r="X27" s="152">
        <v>1</v>
      </c>
      <c r="Y27" s="149"/>
      <c r="Z27" s="149"/>
      <c r="AA27" s="149"/>
      <c r="AB27" s="151">
        <f>ROUND(H27*L27*X27,2)</f>
        <v>4.5</v>
      </c>
    </row>
    <row r="28" spans="1:30" x14ac:dyDescent="0.25">
      <c r="A28" s="148" t="s">
        <v>522</v>
      </c>
      <c r="B28" s="145" t="s">
        <v>30</v>
      </c>
      <c r="C28" s="145"/>
      <c r="D28" s="144" t="s">
        <v>31</v>
      </c>
      <c r="E28" s="145"/>
      <c r="F28" s="145"/>
      <c r="G28" s="145"/>
      <c r="H28" s="145"/>
      <c r="I28" s="145"/>
      <c r="J28" s="145"/>
      <c r="K28" s="145"/>
      <c r="L28" s="145"/>
      <c r="M28" s="145"/>
      <c r="N28" s="145"/>
      <c r="O28" s="145"/>
      <c r="P28" s="145"/>
      <c r="Q28" s="145"/>
      <c r="R28" s="145"/>
      <c r="S28" s="145"/>
      <c r="T28" s="145"/>
      <c r="U28" s="145"/>
      <c r="V28" s="145"/>
      <c r="W28" s="145"/>
      <c r="X28" s="146">
        <v>6</v>
      </c>
      <c r="Y28" s="145"/>
      <c r="Z28" s="145"/>
      <c r="AA28" s="145"/>
      <c r="AB28" s="147">
        <f>X28</f>
        <v>6</v>
      </c>
    </row>
    <row r="29" spans="1:30" x14ac:dyDescent="0.25">
      <c r="A29" s="148" t="s">
        <v>523</v>
      </c>
      <c r="B29" s="145" t="s">
        <v>33</v>
      </c>
      <c r="C29" s="145"/>
      <c r="D29" s="144" t="s">
        <v>28</v>
      </c>
      <c r="E29" s="145"/>
      <c r="F29" s="147">
        <v>4</v>
      </c>
      <c r="G29" s="145"/>
      <c r="H29" s="147">
        <v>6</v>
      </c>
      <c r="I29" s="145"/>
      <c r="J29" s="145"/>
      <c r="K29" s="145"/>
      <c r="L29" s="145"/>
      <c r="M29" s="145"/>
      <c r="N29" s="145"/>
      <c r="O29" s="145"/>
      <c r="P29" s="145"/>
      <c r="Q29" s="145"/>
      <c r="R29" s="145"/>
      <c r="S29" s="145"/>
      <c r="T29" s="145"/>
      <c r="U29" s="145"/>
      <c r="V29" s="145"/>
      <c r="W29" s="145"/>
      <c r="X29" s="146">
        <v>1</v>
      </c>
      <c r="Y29" s="145"/>
      <c r="Z29" s="145"/>
      <c r="AA29" s="145"/>
      <c r="AB29" s="147">
        <f>ROUND(F29*H29*X29,2)</f>
        <v>24</v>
      </c>
      <c r="AD29" s="145"/>
    </row>
    <row r="30" spans="1:30" x14ac:dyDescent="0.25">
      <c r="A30" s="148" t="s">
        <v>524</v>
      </c>
      <c r="B30" s="145" t="s">
        <v>34</v>
      </c>
      <c r="C30" s="145"/>
      <c r="D30" s="144" t="s">
        <v>28</v>
      </c>
      <c r="E30" s="145"/>
      <c r="F30" s="147"/>
      <c r="G30" s="145"/>
      <c r="H30" s="147"/>
      <c r="I30" s="145"/>
      <c r="J30" s="145"/>
      <c r="K30" s="145"/>
      <c r="L30" s="145"/>
      <c r="M30" s="145"/>
      <c r="N30" s="145"/>
      <c r="O30" s="145"/>
      <c r="P30" s="145"/>
      <c r="Q30" s="145"/>
      <c r="R30" s="145"/>
      <c r="S30" s="145"/>
      <c r="T30" s="145"/>
      <c r="U30" s="145"/>
      <c r="V30" s="145"/>
      <c r="W30" s="145"/>
      <c r="X30" s="146">
        <v>1</v>
      </c>
      <c r="Y30" s="145"/>
      <c r="Z30" s="145"/>
      <c r="AA30" s="145"/>
      <c r="AB30" s="147">
        <f>X30</f>
        <v>1</v>
      </c>
    </row>
    <row r="31" spans="1:30" ht="4.2" customHeight="1" x14ac:dyDescent="0.25"/>
    <row r="32" spans="1:30" s="400" customFormat="1" ht="13.2" customHeight="1" x14ac:dyDescent="0.25">
      <c r="A32" s="398">
        <v>2</v>
      </c>
      <c r="B32" s="399" t="s">
        <v>36</v>
      </c>
      <c r="C32" s="399"/>
      <c r="D32" s="399"/>
      <c r="E32" s="399"/>
    </row>
    <row r="33" spans="1:31" x14ac:dyDescent="0.25">
      <c r="A33" s="148" t="s">
        <v>37</v>
      </c>
      <c r="B33" s="150" t="s">
        <v>42</v>
      </c>
      <c r="C33" s="145"/>
      <c r="D33" s="144" t="s">
        <v>43</v>
      </c>
      <c r="E33" s="145"/>
      <c r="F33" s="147"/>
      <c r="G33" s="145"/>
      <c r="H33" s="147"/>
      <c r="I33" s="145"/>
      <c r="J33" s="147"/>
      <c r="K33" s="145"/>
      <c r="L33" s="145"/>
      <c r="M33" s="145"/>
      <c r="N33" s="145"/>
      <c r="O33" s="145"/>
      <c r="P33" s="147">
        <f>ROUND(P10*P11*AD11,2)</f>
        <v>22000</v>
      </c>
      <c r="Q33" s="145"/>
      <c r="R33" s="487" t="s">
        <v>247</v>
      </c>
      <c r="S33" s="488"/>
      <c r="T33" s="488"/>
      <c r="U33" s="488"/>
      <c r="V33" s="488"/>
      <c r="W33" s="488"/>
      <c r="X33" s="488"/>
      <c r="Y33" s="488"/>
      <c r="Z33" s="489"/>
      <c r="AA33" s="145"/>
      <c r="AB33" s="147">
        <f>P33</f>
        <v>22000</v>
      </c>
      <c r="AD33" s="133"/>
      <c r="AE33" s="147"/>
    </row>
    <row r="34" spans="1:31" ht="27.6" x14ac:dyDescent="0.25">
      <c r="A34" s="148" t="s">
        <v>38</v>
      </c>
      <c r="B34" s="150" t="s">
        <v>527</v>
      </c>
      <c r="C34" s="145"/>
      <c r="D34" s="144" t="s">
        <v>526</v>
      </c>
      <c r="E34" s="145"/>
      <c r="F34" s="374" t="s">
        <v>247</v>
      </c>
      <c r="G34" s="145"/>
      <c r="H34" s="374"/>
      <c r="I34" s="145"/>
      <c r="J34" s="145"/>
      <c r="K34" s="145"/>
      <c r="L34" s="145"/>
      <c r="M34" s="145"/>
      <c r="N34" s="145"/>
      <c r="O34" s="145"/>
      <c r="P34" s="147">
        <f>AB33</f>
        <v>22000</v>
      </c>
      <c r="Q34" s="145"/>
      <c r="R34" s="147">
        <f>P16</f>
        <v>1.2</v>
      </c>
      <c r="S34" s="145"/>
      <c r="T34" s="147">
        <f>P17</f>
        <v>1.75</v>
      </c>
      <c r="U34" s="145"/>
      <c r="V34" s="147"/>
      <c r="W34" s="145"/>
      <c r="X34" s="131"/>
      <c r="Y34" s="145"/>
      <c r="Z34" s="378">
        <f>P14</f>
        <v>10.8</v>
      </c>
      <c r="AA34" s="145"/>
      <c r="AB34" s="147">
        <f>ROUND(P34*R34*T34*Z34,2)</f>
        <v>498960</v>
      </c>
    </row>
    <row r="35" spans="1:31" ht="13.2" customHeight="1" x14ac:dyDescent="0.25">
      <c r="A35" s="148" t="s">
        <v>39</v>
      </c>
      <c r="B35" s="150" t="s">
        <v>48</v>
      </c>
      <c r="C35" s="145"/>
      <c r="D35" s="144" t="s">
        <v>28</v>
      </c>
      <c r="E35" s="145"/>
      <c r="F35" s="147">
        <f>P11</f>
        <v>5.5</v>
      </c>
      <c r="G35" s="145"/>
      <c r="H35" s="147">
        <f>P10</f>
        <v>40000</v>
      </c>
      <c r="I35" s="145"/>
      <c r="J35" s="145"/>
      <c r="K35" s="145"/>
      <c r="L35" s="145"/>
      <c r="M35" s="145"/>
      <c r="N35" s="145"/>
      <c r="O35" s="145"/>
      <c r="P35" s="145"/>
      <c r="Q35" s="145"/>
      <c r="R35" s="147"/>
      <c r="S35" s="145"/>
      <c r="T35" s="145"/>
      <c r="U35" s="145"/>
      <c r="V35" s="147"/>
      <c r="W35" s="145"/>
      <c r="X35" s="147"/>
      <c r="Y35" s="155"/>
      <c r="Z35" s="147"/>
      <c r="AA35" s="145"/>
      <c r="AB35" s="147">
        <f>ROUND(F35*H35,2)</f>
        <v>220000</v>
      </c>
      <c r="AE35" s="131"/>
    </row>
    <row r="36" spans="1:31" x14ac:dyDescent="0.25">
      <c r="A36" s="148" t="s">
        <v>40</v>
      </c>
      <c r="B36" s="150" t="s">
        <v>50</v>
      </c>
      <c r="C36" s="145"/>
      <c r="D36" s="144" t="s">
        <v>526</v>
      </c>
      <c r="E36" s="145"/>
      <c r="F36" s="147"/>
      <c r="G36" s="145"/>
      <c r="H36" s="147"/>
      <c r="I36" s="145"/>
      <c r="J36" s="145">
        <v>0.05</v>
      </c>
      <c r="K36" s="145"/>
      <c r="L36" s="145"/>
      <c r="M36" s="145"/>
      <c r="N36" s="147">
        <f>AB35</f>
        <v>220000</v>
      </c>
      <c r="O36" s="145"/>
      <c r="P36" s="145"/>
      <c r="Q36" s="145"/>
      <c r="R36" s="147">
        <f>R34</f>
        <v>1.2</v>
      </c>
      <c r="S36" s="145"/>
      <c r="T36" s="145"/>
      <c r="U36" s="145"/>
      <c r="V36" s="147">
        <f>P17</f>
        <v>1.75</v>
      </c>
      <c r="W36" s="145"/>
      <c r="X36" s="131"/>
      <c r="Y36" s="145"/>
      <c r="Z36" s="378">
        <f>P15</f>
        <v>10.8</v>
      </c>
      <c r="AA36" s="145"/>
      <c r="AB36" s="147">
        <f>ROUND(J36*N36*R36*V36*Z36,2)</f>
        <v>249480</v>
      </c>
    </row>
    <row r="37" spans="1:31" x14ac:dyDescent="0.25">
      <c r="A37" s="148" t="s">
        <v>533</v>
      </c>
      <c r="B37" s="150" t="s">
        <v>528</v>
      </c>
      <c r="C37" s="145"/>
      <c r="D37" s="144" t="s">
        <v>28</v>
      </c>
      <c r="E37" s="145"/>
      <c r="F37" s="147"/>
      <c r="G37" s="145"/>
      <c r="H37" s="147"/>
      <c r="I37" s="145"/>
      <c r="J37" s="145"/>
      <c r="K37" s="145"/>
      <c r="L37" s="145"/>
      <c r="M37" s="145"/>
      <c r="N37" s="147">
        <f>AB35</f>
        <v>220000</v>
      </c>
      <c r="O37" s="145"/>
      <c r="P37" s="145"/>
      <c r="Q37" s="145"/>
      <c r="R37" s="147"/>
      <c r="S37" s="145"/>
      <c r="T37" s="145"/>
      <c r="U37" s="145"/>
      <c r="V37" s="147"/>
      <c r="W37" s="145"/>
      <c r="X37" s="146"/>
      <c r="Y37" s="145"/>
      <c r="Z37" s="145"/>
      <c r="AA37" s="145"/>
      <c r="AB37" s="147">
        <f>N37</f>
        <v>220000</v>
      </c>
    </row>
    <row r="38" spans="1:31" x14ac:dyDescent="0.25">
      <c r="A38" s="148" t="s">
        <v>534</v>
      </c>
      <c r="B38" s="150" t="s">
        <v>54</v>
      </c>
      <c r="C38" s="145"/>
      <c r="D38" s="144" t="s">
        <v>43</v>
      </c>
      <c r="E38" s="145"/>
      <c r="F38" s="147"/>
      <c r="G38" s="145"/>
      <c r="H38" s="147"/>
      <c r="I38" s="145"/>
      <c r="J38" s="145"/>
      <c r="K38" s="145"/>
      <c r="L38" s="145"/>
      <c r="M38" s="145"/>
      <c r="N38" s="147"/>
      <c r="O38" s="145"/>
      <c r="P38" s="147">
        <f>AB33</f>
        <v>22000</v>
      </c>
      <c r="Q38" s="145"/>
      <c r="R38" s="147"/>
      <c r="S38" s="145"/>
      <c r="T38" s="145"/>
      <c r="U38" s="145"/>
      <c r="V38" s="147"/>
      <c r="W38" s="145"/>
      <c r="X38" s="146"/>
      <c r="Y38" s="145"/>
      <c r="Z38" s="145"/>
      <c r="AA38" s="145"/>
      <c r="AB38" s="147">
        <f>P38</f>
        <v>22000</v>
      </c>
    </row>
    <row r="39" spans="1:31" ht="4.5" customHeight="1" x14ac:dyDescent="0.25"/>
    <row r="40" spans="1:31" s="400" customFormat="1" x14ac:dyDescent="0.25">
      <c r="A40" s="398">
        <v>3</v>
      </c>
      <c r="B40" s="399" t="s">
        <v>56</v>
      </c>
      <c r="C40" s="399"/>
      <c r="D40" s="399"/>
      <c r="E40" s="399"/>
    </row>
    <row r="41" spans="1:31" x14ac:dyDescent="0.25">
      <c r="A41" s="148" t="s">
        <v>41</v>
      </c>
      <c r="B41" s="145" t="s">
        <v>62</v>
      </c>
      <c r="C41" s="145"/>
      <c r="D41" s="144" t="s">
        <v>28</v>
      </c>
      <c r="E41" s="145"/>
      <c r="F41" s="145"/>
      <c r="G41" s="145"/>
      <c r="H41" s="145"/>
      <c r="I41" s="145"/>
      <c r="J41" s="147">
        <v>1.3</v>
      </c>
      <c r="K41" s="145"/>
      <c r="L41" s="145"/>
      <c r="M41" s="145"/>
      <c r="N41" s="145"/>
      <c r="O41" s="145"/>
      <c r="P41" s="147">
        <f>ROUND(AB35*P13,2)</f>
        <v>42900</v>
      </c>
      <c r="Q41" s="145"/>
      <c r="R41" s="145"/>
      <c r="S41" s="145"/>
      <c r="T41" s="145"/>
      <c r="U41" s="145"/>
      <c r="V41" s="145"/>
      <c r="W41" s="145"/>
      <c r="X41" s="146"/>
      <c r="Y41" s="145"/>
      <c r="Z41" s="145"/>
      <c r="AA41" s="145"/>
      <c r="AB41" s="147">
        <f>ROUND(P41/J41,2)</f>
        <v>33000</v>
      </c>
    </row>
    <row r="42" spans="1:31" x14ac:dyDescent="0.25">
      <c r="A42" s="148" t="s">
        <v>46</v>
      </c>
      <c r="B42" s="145" t="s">
        <v>63</v>
      </c>
      <c r="C42" s="145"/>
      <c r="D42" s="144" t="s">
        <v>43</v>
      </c>
      <c r="E42" s="145"/>
      <c r="F42" s="145"/>
      <c r="G42" s="145"/>
      <c r="H42" s="145"/>
      <c r="I42" s="145"/>
      <c r="J42" s="147">
        <v>0.3</v>
      </c>
      <c r="K42" s="145"/>
      <c r="L42" s="145"/>
      <c r="M42" s="145"/>
      <c r="N42" s="147">
        <f>AB41</f>
        <v>33000</v>
      </c>
      <c r="O42" s="145"/>
      <c r="P42" s="147"/>
      <c r="Q42" s="145"/>
      <c r="R42" s="145"/>
      <c r="S42" s="145"/>
      <c r="T42" s="145"/>
      <c r="U42" s="145"/>
      <c r="V42" s="145"/>
      <c r="W42" s="145"/>
      <c r="X42" s="146"/>
      <c r="Y42" s="145"/>
      <c r="Z42" s="145"/>
      <c r="AA42" s="145"/>
      <c r="AB42" s="147">
        <f>ROUND(N42*J42,2)</f>
        <v>9900</v>
      </c>
    </row>
    <row r="43" spans="1:31" x14ac:dyDescent="0.25">
      <c r="A43" s="148" t="s">
        <v>47</v>
      </c>
      <c r="B43" s="145" t="s">
        <v>42</v>
      </c>
      <c r="C43" s="145"/>
      <c r="D43" s="144" t="s">
        <v>43</v>
      </c>
      <c r="E43" s="145"/>
      <c r="F43" s="147">
        <f>P11</f>
        <v>5.5</v>
      </c>
      <c r="G43" s="145"/>
      <c r="H43" s="147">
        <f>P10</f>
        <v>40000</v>
      </c>
      <c r="I43" s="145"/>
      <c r="J43" s="147"/>
      <c r="K43" s="145"/>
      <c r="L43" s="147">
        <f>P13</f>
        <v>0.19500000000000001</v>
      </c>
      <c r="M43" s="145"/>
      <c r="N43" s="147"/>
      <c r="O43" s="145"/>
      <c r="P43" s="147"/>
      <c r="Q43" s="145"/>
      <c r="R43" s="145"/>
      <c r="S43" s="145"/>
      <c r="T43" s="145"/>
      <c r="U43" s="145"/>
      <c r="V43" s="145"/>
      <c r="W43" s="145"/>
      <c r="X43" s="146"/>
      <c r="Y43" s="145"/>
      <c r="Z43" s="145"/>
      <c r="AA43" s="145"/>
      <c r="AB43" s="147">
        <f>ROUND(F43*H43*L43,2)</f>
        <v>42900</v>
      </c>
    </row>
    <row r="44" spans="1:31" x14ac:dyDescent="0.25">
      <c r="A44" s="148" t="s">
        <v>49</v>
      </c>
      <c r="B44" s="145" t="s">
        <v>64</v>
      </c>
      <c r="C44" s="145"/>
      <c r="D44" s="144" t="s">
        <v>45</v>
      </c>
      <c r="E44" s="145"/>
      <c r="F44" s="147"/>
      <c r="G44" s="145"/>
      <c r="H44" s="147"/>
      <c r="I44" s="145"/>
      <c r="J44" s="147"/>
      <c r="K44" s="145"/>
      <c r="L44" s="147"/>
      <c r="M44" s="145"/>
      <c r="N44" s="147"/>
      <c r="O44" s="145"/>
      <c r="P44" s="147">
        <f>AB43</f>
        <v>42900</v>
      </c>
      <c r="Q44" s="145"/>
      <c r="R44" s="147">
        <f>P16</f>
        <v>1.2</v>
      </c>
      <c r="S44" s="145"/>
      <c r="T44" s="145"/>
      <c r="U44" s="145"/>
      <c r="V44" s="147">
        <f>P17</f>
        <v>1.75</v>
      </c>
      <c r="W44" s="145"/>
      <c r="X44" s="146">
        <f>P14</f>
        <v>10.8</v>
      </c>
      <c r="Y44" s="145"/>
      <c r="Z44" s="144" t="s">
        <v>116</v>
      </c>
      <c r="AA44" s="145"/>
      <c r="AB44" s="147">
        <f>ROUND(P44*R44*V44*X44,2)</f>
        <v>972972</v>
      </c>
    </row>
    <row r="45" spans="1:31" x14ac:dyDescent="0.25">
      <c r="A45" s="148" t="s">
        <v>51</v>
      </c>
      <c r="B45" s="145" t="s">
        <v>54</v>
      </c>
      <c r="C45" s="145"/>
      <c r="D45" s="144" t="s">
        <v>43</v>
      </c>
      <c r="E45" s="145"/>
      <c r="F45" s="147">
        <f>P11</f>
        <v>5.5</v>
      </c>
      <c r="G45" s="145"/>
      <c r="H45" s="147">
        <f>P10</f>
        <v>40000</v>
      </c>
      <c r="I45" s="145"/>
      <c r="J45" s="147"/>
      <c r="K45" s="145"/>
      <c r="L45" s="147">
        <f>P13</f>
        <v>0.19500000000000001</v>
      </c>
      <c r="M45" s="145"/>
      <c r="N45" s="147"/>
      <c r="O45" s="145"/>
      <c r="P45" s="147"/>
      <c r="Q45" s="145"/>
      <c r="R45" s="147"/>
      <c r="S45" s="145"/>
      <c r="T45" s="145"/>
      <c r="U45" s="145"/>
      <c r="V45" s="147"/>
      <c r="W45" s="145"/>
      <c r="X45" s="146"/>
      <c r="Y45" s="145"/>
      <c r="Z45" s="145"/>
      <c r="AA45" s="145"/>
      <c r="AB45" s="147">
        <f>ROUND(F45*H45*L45,2)</f>
        <v>42900</v>
      </c>
    </row>
    <row r="46" spans="1:31" ht="4.5" customHeight="1" x14ac:dyDescent="0.25"/>
    <row r="47" spans="1:31" s="400" customFormat="1" x14ac:dyDescent="0.25">
      <c r="A47" s="398" t="s">
        <v>65</v>
      </c>
      <c r="B47" s="399" t="s">
        <v>66</v>
      </c>
      <c r="C47" s="399"/>
      <c r="D47" s="399"/>
      <c r="E47" s="399"/>
    </row>
    <row r="48" spans="1:31" ht="18" customHeight="1" x14ac:dyDescent="0.25">
      <c r="A48" s="148" t="s">
        <v>67</v>
      </c>
      <c r="B48" s="145" t="s">
        <v>69</v>
      </c>
      <c r="C48" s="145"/>
      <c r="D48" s="144" t="s">
        <v>70</v>
      </c>
      <c r="E48" s="145"/>
      <c r="F48" s="145"/>
      <c r="G48" s="145"/>
      <c r="H48" s="147">
        <v>6</v>
      </c>
      <c r="I48" s="145"/>
      <c r="J48" s="147"/>
      <c r="K48" s="145"/>
      <c r="L48" s="145"/>
      <c r="M48" s="145"/>
      <c r="N48" s="145"/>
      <c r="O48" s="145"/>
      <c r="P48" s="147"/>
      <c r="Q48" s="145"/>
      <c r="R48" s="145"/>
      <c r="S48" s="145"/>
      <c r="T48" s="145"/>
      <c r="U48" s="145"/>
      <c r="V48" s="145"/>
      <c r="W48" s="145"/>
      <c r="X48" s="146">
        <v>6</v>
      </c>
      <c r="Y48" s="145"/>
      <c r="Z48" s="156" t="s">
        <v>115</v>
      </c>
      <c r="AA48" s="145"/>
      <c r="AB48" s="147">
        <f>ROUND(H48*X48,2)</f>
        <v>36</v>
      </c>
    </row>
    <row r="49" spans="1:28" ht="18" customHeight="1" x14ac:dyDescent="0.25">
      <c r="A49" s="148" t="s">
        <v>68</v>
      </c>
      <c r="B49" s="145" t="s">
        <v>71</v>
      </c>
      <c r="C49" s="145"/>
      <c r="D49" s="144" t="s">
        <v>22</v>
      </c>
      <c r="E49" s="145"/>
      <c r="F49" s="145"/>
      <c r="G49" s="145"/>
      <c r="H49" s="147"/>
      <c r="I49" s="145"/>
      <c r="J49" s="147"/>
      <c r="K49" s="145"/>
      <c r="L49" s="145"/>
      <c r="M49" s="145"/>
      <c r="N49" s="145"/>
      <c r="O49" s="145"/>
      <c r="P49" s="147"/>
      <c r="Q49" s="145"/>
      <c r="R49" s="145"/>
      <c r="S49" s="145"/>
      <c r="T49" s="145"/>
      <c r="U49" s="145"/>
      <c r="V49" s="145"/>
      <c r="W49" s="145"/>
      <c r="X49" s="146">
        <f>X48</f>
        <v>6</v>
      </c>
      <c r="Y49" s="145"/>
      <c r="Z49" s="146">
        <v>2</v>
      </c>
      <c r="AA49" s="145"/>
      <c r="AB49" s="147">
        <f>ROUND(X49*Z49,2)</f>
        <v>12</v>
      </c>
    </row>
    <row r="50" spans="1:28" ht="18" customHeight="1" x14ac:dyDescent="0.25">
      <c r="A50" s="148" t="s">
        <v>529</v>
      </c>
      <c r="B50" s="145" t="s">
        <v>532</v>
      </c>
      <c r="C50" s="145"/>
      <c r="D50" s="144" t="s">
        <v>22</v>
      </c>
      <c r="E50" s="145"/>
      <c r="F50" s="145"/>
      <c r="G50" s="145"/>
      <c r="H50" s="147">
        <v>6</v>
      </c>
      <c r="I50" s="145"/>
      <c r="J50" s="147"/>
      <c r="K50" s="145"/>
      <c r="L50" s="145"/>
      <c r="M50" s="145"/>
      <c r="N50" s="145"/>
      <c r="O50" s="145"/>
      <c r="P50" s="147"/>
      <c r="Q50" s="145"/>
      <c r="R50" s="145"/>
      <c r="S50" s="145"/>
      <c r="T50" s="145"/>
      <c r="U50" s="145"/>
      <c r="V50" s="145"/>
      <c r="W50" s="145"/>
      <c r="X50" s="146">
        <v>6</v>
      </c>
      <c r="Y50" s="145"/>
      <c r="Z50" s="156" t="s">
        <v>115</v>
      </c>
      <c r="AA50" s="145"/>
      <c r="AB50" s="147">
        <f>ROUND(H50*X50,2)</f>
        <v>36</v>
      </c>
    </row>
    <row r="51" spans="1:28" ht="18" customHeight="1" x14ac:dyDescent="0.25">
      <c r="A51" s="148" t="s">
        <v>530</v>
      </c>
      <c r="B51" s="145" t="s">
        <v>531</v>
      </c>
      <c r="C51" s="145"/>
      <c r="D51" s="144" t="s">
        <v>22</v>
      </c>
      <c r="E51" s="145"/>
      <c r="F51" s="145"/>
      <c r="G51" s="145"/>
      <c r="H51" s="147"/>
      <c r="I51" s="145"/>
      <c r="J51" s="147"/>
      <c r="K51" s="145"/>
      <c r="L51" s="145"/>
      <c r="M51" s="145"/>
      <c r="N51" s="145"/>
      <c r="O51" s="145"/>
      <c r="P51" s="147"/>
      <c r="Q51" s="145"/>
      <c r="R51" s="145"/>
      <c r="S51" s="145"/>
      <c r="T51" s="145"/>
      <c r="U51" s="145"/>
      <c r="V51" s="145"/>
      <c r="W51" s="145"/>
      <c r="X51" s="146">
        <f>X50</f>
        <v>6</v>
      </c>
      <c r="Y51" s="145"/>
      <c r="Z51" s="146">
        <v>2</v>
      </c>
      <c r="AA51" s="145"/>
      <c r="AB51" s="147">
        <f>ROUND(X51*Z51,2)</f>
        <v>12</v>
      </c>
    </row>
    <row r="52" spans="1:28" ht="4.5" customHeight="1" x14ac:dyDescent="0.25"/>
    <row r="53" spans="1:28" hidden="1" x14ac:dyDescent="0.25">
      <c r="A53" s="141" t="s">
        <v>72</v>
      </c>
      <c r="B53" s="143" t="s">
        <v>264</v>
      </c>
      <c r="C53" s="143"/>
      <c r="D53" s="143"/>
      <c r="E53" s="143"/>
      <c r="F53" s="130"/>
      <c r="G53" s="130"/>
      <c r="H53" s="130"/>
      <c r="I53" s="130"/>
      <c r="J53" s="130"/>
      <c r="K53" s="130"/>
      <c r="L53" s="130"/>
      <c r="M53" s="130"/>
      <c r="N53" s="130"/>
      <c r="O53" s="130"/>
      <c r="P53" s="130"/>
      <c r="Q53" s="130"/>
      <c r="R53" s="130"/>
      <c r="S53" s="130"/>
      <c r="T53" s="130"/>
      <c r="U53" s="130"/>
      <c r="V53" s="130"/>
      <c r="W53" s="130"/>
      <c r="X53" s="130"/>
      <c r="Y53" s="130"/>
      <c r="Z53" s="130"/>
      <c r="AA53" s="130"/>
      <c r="AB53" s="130"/>
    </row>
    <row r="54" spans="1:28" hidden="1" x14ac:dyDescent="0.25">
      <c r="A54" s="148" t="s">
        <v>74</v>
      </c>
      <c r="B54" s="145" t="s">
        <v>339</v>
      </c>
      <c r="C54" s="145"/>
      <c r="D54" s="144" t="s">
        <v>70</v>
      </c>
      <c r="E54" s="145"/>
      <c r="F54" s="145"/>
      <c r="G54" s="145"/>
      <c r="H54" s="147">
        <v>18</v>
      </c>
      <c r="I54" s="145"/>
      <c r="J54" s="147"/>
      <c r="K54" s="145"/>
      <c r="L54" s="145"/>
      <c r="M54" s="145"/>
      <c r="N54" s="145"/>
      <c r="O54" s="145"/>
      <c r="P54" s="147"/>
      <c r="Q54" s="145"/>
      <c r="R54" s="145"/>
      <c r="S54" s="145"/>
      <c r="T54" s="145"/>
      <c r="U54" s="145"/>
      <c r="V54" s="145"/>
      <c r="W54" s="145"/>
      <c r="X54" s="146"/>
      <c r="Y54" s="145"/>
      <c r="Z54" s="145"/>
      <c r="AA54" s="145"/>
      <c r="AB54" s="147">
        <f>H54</f>
        <v>18</v>
      </c>
    </row>
    <row r="55" spans="1:28" ht="4.5" hidden="1" customHeight="1" x14ac:dyDescent="0.25"/>
    <row r="56" spans="1:28" s="400" customFormat="1" x14ac:dyDescent="0.25">
      <c r="A56" s="398">
        <v>4</v>
      </c>
      <c r="B56" s="399" t="s">
        <v>73</v>
      </c>
      <c r="C56" s="399"/>
      <c r="D56" s="399"/>
      <c r="E56" s="399"/>
    </row>
    <row r="57" spans="1:28" x14ac:dyDescent="0.25">
      <c r="A57" s="148" t="s">
        <v>57</v>
      </c>
      <c r="B57" s="145" t="s">
        <v>75</v>
      </c>
      <c r="C57" s="145"/>
      <c r="D57" s="144" t="s">
        <v>28</v>
      </c>
      <c r="E57" s="145"/>
      <c r="F57" s="145"/>
      <c r="G57" s="145"/>
      <c r="H57" s="147"/>
      <c r="I57" s="145"/>
      <c r="J57" s="147">
        <f>J41</f>
        <v>1.3</v>
      </c>
      <c r="K57" s="145"/>
      <c r="L57" s="145"/>
      <c r="M57" s="145"/>
      <c r="N57" s="145"/>
      <c r="O57" s="145"/>
      <c r="P57" s="147">
        <f>P44</f>
        <v>42900</v>
      </c>
      <c r="Q57" s="145"/>
      <c r="R57" s="145"/>
      <c r="S57" s="145"/>
      <c r="T57" s="145"/>
      <c r="U57" s="145"/>
      <c r="V57" s="145"/>
      <c r="W57" s="145"/>
      <c r="X57" s="146"/>
      <c r="Y57" s="145"/>
      <c r="Z57" s="145"/>
      <c r="AA57" s="145"/>
      <c r="AB57" s="147">
        <f>ROUND(P57/J57,2)</f>
        <v>33000</v>
      </c>
    </row>
    <row r="67" spans="1:28" x14ac:dyDescent="0.25">
      <c r="A67" s="439">
        <f ca="1">TODAY()</f>
        <v>45040</v>
      </c>
      <c r="B67" s="439"/>
      <c r="C67" s="439"/>
      <c r="D67" s="439"/>
      <c r="E67" s="439"/>
      <c r="F67" s="439"/>
      <c r="G67" s="439"/>
      <c r="H67" s="439"/>
      <c r="I67" s="439"/>
      <c r="J67" s="439"/>
      <c r="K67" s="439"/>
      <c r="L67" s="439"/>
      <c r="M67" s="439"/>
      <c r="N67" s="439"/>
      <c r="O67" s="439"/>
      <c r="P67" s="439"/>
      <c r="Q67" s="439"/>
      <c r="R67" s="439"/>
      <c r="S67" s="439"/>
      <c r="T67" s="439"/>
      <c r="U67" s="439"/>
      <c r="V67" s="439"/>
      <c r="W67" s="439"/>
      <c r="X67" s="439"/>
      <c r="Y67" s="439"/>
      <c r="Z67" s="439"/>
      <c r="AA67" s="439"/>
      <c r="AB67" s="439"/>
    </row>
    <row r="68" spans="1:28" x14ac:dyDescent="0.25">
      <c r="A68" s="439" t="str">
        <f>'Orçamento - trecho 1'!A71:J71</f>
        <v>BARREIRINHAS - MA</v>
      </c>
      <c r="B68" s="439"/>
      <c r="C68" s="439"/>
      <c r="D68" s="439"/>
      <c r="E68" s="439"/>
      <c r="F68" s="439"/>
      <c r="G68" s="439"/>
      <c r="H68" s="439"/>
      <c r="I68" s="439"/>
      <c r="J68" s="439"/>
      <c r="K68" s="439"/>
      <c r="L68" s="439"/>
      <c r="M68" s="439"/>
      <c r="N68" s="439"/>
      <c r="O68" s="439"/>
      <c r="P68" s="439"/>
      <c r="Q68" s="439"/>
      <c r="R68" s="439"/>
      <c r="S68" s="439"/>
      <c r="T68" s="439"/>
      <c r="U68" s="439"/>
      <c r="V68" s="439"/>
      <c r="W68" s="439"/>
      <c r="X68" s="439"/>
      <c r="Y68" s="439"/>
      <c r="Z68" s="439"/>
      <c r="AA68" s="439"/>
      <c r="AB68" s="439"/>
    </row>
    <row r="91" spans="1:28" x14ac:dyDescent="0.25">
      <c r="A91" s="439">
        <f ca="1">TODAY()</f>
        <v>45040</v>
      </c>
      <c r="B91" s="439"/>
      <c r="C91" s="439"/>
      <c r="D91" s="439"/>
      <c r="E91" s="439"/>
      <c r="F91" s="439"/>
      <c r="G91" s="439"/>
      <c r="H91" s="439"/>
      <c r="I91" s="439"/>
      <c r="J91" s="439"/>
      <c r="K91" s="439"/>
      <c r="L91" s="439"/>
      <c r="M91" s="439"/>
      <c r="N91" s="439"/>
      <c r="O91" s="439"/>
      <c r="P91" s="439"/>
      <c r="Q91" s="439"/>
      <c r="R91" s="439"/>
      <c r="S91" s="439"/>
      <c r="T91" s="439"/>
      <c r="U91" s="439"/>
      <c r="V91" s="439"/>
      <c r="W91" s="439"/>
      <c r="X91" s="439"/>
      <c r="Y91" s="439"/>
      <c r="Z91" s="439"/>
      <c r="AA91" s="439"/>
      <c r="AB91" s="439"/>
    </row>
    <row r="92" spans="1:28" x14ac:dyDescent="0.25">
      <c r="A92" s="439" t="s">
        <v>82</v>
      </c>
      <c r="B92" s="439"/>
      <c r="C92" s="439"/>
      <c r="D92" s="439"/>
      <c r="E92" s="439"/>
      <c r="F92" s="439"/>
      <c r="G92" s="439"/>
      <c r="H92" s="439"/>
      <c r="I92" s="439"/>
      <c r="J92" s="439"/>
      <c r="K92" s="439"/>
      <c r="L92" s="439"/>
      <c r="M92" s="439"/>
      <c r="N92" s="439"/>
      <c r="O92" s="439"/>
      <c r="P92" s="439"/>
      <c r="Q92" s="439"/>
      <c r="R92" s="439"/>
      <c r="S92" s="439"/>
      <c r="T92" s="439"/>
      <c r="U92" s="439"/>
      <c r="V92" s="439"/>
      <c r="W92" s="439"/>
      <c r="X92" s="439"/>
      <c r="Y92" s="439"/>
      <c r="Z92" s="439"/>
      <c r="AA92" s="439"/>
      <c r="AB92" s="439"/>
    </row>
    <row r="93" spans="1:28" x14ac:dyDescent="0.25">
      <c r="A93" s="125"/>
      <c r="B93" s="125"/>
      <c r="C93" s="125"/>
      <c r="D93" s="125"/>
      <c r="E93" s="125"/>
      <c r="F93" s="125"/>
      <c r="G93" s="125"/>
      <c r="H93" s="125"/>
      <c r="I93" s="125"/>
      <c r="J93" s="125"/>
      <c r="K93" s="125"/>
      <c r="L93" s="125"/>
      <c r="M93" s="125"/>
      <c r="N93" s="125"/>
      <c r="O93" s="125"/>
      <c r="P93" s="125"/>
      <c r="Q93" s="125"/>
      <c r="R93" s="125"/>
      <c r="S93" s="125"/>
      <c r="T93" s="125"/>
      <c r="U93" s="125"/>
      <c r="V93" s="125"/>
      <c r="W93" s="125"/>
      <c r="X93" s="125"/>
      <c r="Y93" s="125"/>
      <c r="Z93" s="125"/>
      <c r="AA93" s="125"/>
      <c r="AB93" s="125"/>
    </row>
    <row r="94" spans="1:28" x14ac:dyDescent="0.25">
      <c r="A94" s="125"/>
      <c r="B94" s="125"/>
      <c r="C94" s="125"/>
      <c r="D94" s="125"/>
      <c r="E94" s="125"/>
      <c r="F94" s="125"/>
      <c r="G94" s="125"/>
      <c r="H94" s="125"/>
      <c r="I94" s="125"/>
      <c r="J94" s="125"/>
      <c r="K94" s="125"/>
      <c r="L94" s="125"/>
      <c r="M94" s="125"/>
      <c r="N94" s="125"/>
      <c r="O94" s="125"/>
      <c r="P94" s="125"/>
      <c r="Q94" s="125"/>
      <c r="R94" s="125"/>
      <c r="S94" s="125"/>
      <c r="T94" s="125"/>
      <c r="U94" s="125"/>
      <c r="V94" s="125"/>
      <c r="W94" s="125"/>
      <c r="X94" s="125"/>
      <c r="Y94" s="125"/>
      <c r="Z94" s="125"/>
      <c r="AA94" s="125"/>
      <c r="AB94" s="125"/>
    </row>
  </sheetData>
  <mergeCells count="14">
    <mergeCell ref="R33:Z33"/>
    <mergeCell ref="A67:AB67"/>
    <mergeCell ref="A68:AB68"/>
    <mergeCell ref="A91:AB91"/>
    <mergeCell ref="A92:AB92"/>
    <mergeCell ref="A9:AB9"/>
    <mergeCell ref="A18:A20"/>
    <mergeCell ref="B18:B20"/>
    <mergeCell ref="D18:D20"/>
    <mergeCell ref="F18:AB18"/>
    <mergeCell ref="A11:B11"/>
    <mergeCell ref="A13:B13"/>
    <mergeCell ref="A14:B14"/>
    <mergeCell ref="A10:B10"/>
  </mergeCells>
  <pageMargins left="0.51181102362204722" right="0.51181102362204722" top="0.78740157480314965" bottom="0.78740157480314965" header="0.31496062992125984" footer="0.31496062992125984"/>
  <pageSetup paperSize="9" scale="63" orientation="landscape" r:id="rId1"/>
  <rowBreaks count="3" manualBreakCount="3">
    <brk id="46" max="27" man="1"/>
    <brk id="68" max="28" man="1"/>
    <brk id="79" max="28"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3"/>
  </sheetPr>
  <dimension ref="A1:AB49"/>
  <sheetViews>
    <sheetView showGridLines="0" view="pageBreakPreview" topLeftCell="A47" zoomScale="85" zoomScaleNormal="100" zoomScaleSheetLayoutView="85" workbookViewId="0">
      <selection activeCell="Z5" sqref="Z5"/>
    </sheetView>
  </sheetViews>
  <sheetFormatPr defaultColWidth="9.109375" defaultRowHeight="15" x14ac:dyDescent="0.25"/>
  <cols>
    <col min="1" max="1" width="16.6640625" style="135" customWidth="1"/>
    <col min="2" max="2" width="43.5546875" style="135" customWidth="1"/>
    <col min="3" max="3" width="0.44140625" style="135" customWidth="1"/>
    <col min="4" max="4" width="6.6640625" style="135" bestFit="1" customWidth="1"/>
    <col min="5" max="5" width="0.33203125" style="135" customWidth="1"/>
    <col min="6" max="6" width="8.88671875" style="135" bestFit="1" customWidth="1"/>
    <col min="7" max="7" width="0.33203125" style="135" customWidth="1"/>
    <col min="8" max="8" width="9.109375" style="135" customWidth="1"/>
    <col min="9" max="9" width="0.33203125" style="135" customWidth="1"/>
    <col min="10" max="10" width="9.109375" style="135"/>
    <col min="11" max="11" width="0.33203125" style="135" customWidth="1"/>
    <col min="12" max="12" width="9.5546875" style="135" bestFit="1" customWidth="1"/>
    <col min="13" max="13" width="0.33203125" style="135" customWidth="1"/>
    <col min="14" max="14" width="13.44140625" style="135" customWidth="1"/>
    <col min="15" max="15" width="0.33203125" style="135" customWidth="1"/>
    <col min="16" max="16" width="6" style="135" customWidth="1"/>
    <col min="17" max="17" width="0.44140625" style="135" customWidth="1"/>
    <col min="18" max="18" width="12.33203125" style="135" customWidth="1"/>
    <col min="19" max="19" width="0.44140625" style="135" customWidth="1"/>
    <col min="20" max="20" width="18.6640625" style="135" customWidth="1"/>
    <col min="21" max="21" width="0.44140625" style="135" customWidth="1"/>
    <col min="22" max="22" width="12.33203125" style="135" bestFit="1" customWidth="1"/>
    <col min="23" max="23" width="0.44140625" style="135" customWidth="1"/>
    <col min="24" max="24" width="14.109375" style="135" customWidth="1"/>
    <col min="25" max="25" width="0.44140625" style="135" customWidth="1"/>
    <col min="26" max="26" width="22.5546875" style="135" customWidth="1"/>
    <col min="27" max="27" width="0.44140625" style="135" customWidth="1"/>
    <col min="28" max="28" width="18.44140625" style="135" customWidth="1"/>
    <col min="29" max="16384" width="9.109375" style="135"/>
  </cols>
  <sheetData>
    <row r="1" spans="1:28" ht="102.75" customHeight="1" x14ac:dyDescent="0.25"/>
    <row r="2" spans="1:28" x14ac:dyDescent="0.25">
      <c r="A2" s="205" t="str">
        <f>'RESUMO GERAL'!A2</f>
        <v>OBJETO:</v>
      </c>
      <c r="B2" s="135" t="str">
        <f>'Orçamento - trecho 1'!B2:H2</f>
        <v>SERVIÇOS DE IMPLANTAÇÃO, RECUPERAÇÃO E MANUTENÇÃO DE ESTRADAS VICINAIS NA ZONA RURAL DO MUNICÍPIO DE BARREIRINHAS/MA.</v>
      </c>
    </row>
    <row r="3" spans="1:28" x14ac:dyDescent="0.25">
      <c r="A3" s="205" t="str">
        <f>'RESUMO GERAL'!A3</f>
        <v>LOCAL:</v>
      </c>
      <c r="B3" s="135" t="str">
        <f>'Orçamento - trecho 1'!B3:H3</f>
        <v>Barrerinhas/MA</v>
      </c>
    </row>
    <row r="4" spans="1:28" x14ac:dyDescent="0.25">
      <c r="A4" s="205" t="str">
        <f>'RESUMO GERAL'!A4</f>
        <v>PROPONENTE:</v>
      </c>
      <c r="B4" s="135" t="str">
        <f>'Orçamento - trecho 1'!B4:H4</f>
        <v>Prefeitura Municipal de Barreirinhas/MA</v>
      </c>
    </row>
    <row r="5" spans="1:28" x14ac:dyDescent="0.25">
      <c r="A5" s="205" t="str">
        <f>'RESUMO GERAL'!A5</f>
        <v>DATA REF.:</v>
      </c>
      <c r="B5" s="135" t="str">
        <f>'Orçamento - trecho 1'!B5:H5</f>
        <v>SINAPI 01/2023 E DNIT SICRO 3 10/2022</v>
      </c>
    </row>
    <row r="6" spans="1:28" s="232" customFormat="1" ht="30" x14ac:dyDescent="0.3">
      <c r="A6" s="231" t="str">
        <f>'RESUMO GERAL'!A6</f>
        <v>ENCARGOS SOCIAIS:</v>
      </c>
      <c r="B6" s="232" t="str">
        <f>'RESUMO GERAL'!B6</f>
        <v>112,90 % e 70,87% - não desonerado</v>
      </c>
    </row>
    <row r="7" spans="1:28" x14ac:dyDescent="0.25">
      <c r="A7" s="205" t="str">
        <f>'RESUMO GERAL'!A7</f>
        <v>BDI:</v>
      </c>
      <c r="B7" s="233">
        <f>'RESUMO GERAL'!B7</f>
        <v>0.24229999999999999</v>
      </c>
    </row>
    <row r="9" spans="1:28" s="396" customFormat="1" ht="17.399999999999999" x14ac:dyDescent="0.3">
      <c r="A9" s="539" t="s">
        <v>111</v>
      </c>
      <c r="B9" s="539"/>
      <c r="C9" s="539"/>
      <c r="D9" s="539"/>
      <c r="E9" s="539"/>
      <c r="F9" s="539"/>
      <c r="G9" s="539"/>
      <c r="H9" s="539"/>
      <c r="I9" s="539"/>
      <c r="J9" s="539"/>
      <c r="K9" s="539"/>
      <c r="L9" s="539"/>
      <c r="M9" s="539"/>
      <c r="N9" s="539"/>
      <c r="O9" s="539"/>
      <c r="P9" s="539"/>
      <c r="Q9" s="539"/>
      <c r="R9" s="539"/>
      <c r="S9" s="539"/>
      <c r="T9" s="539"/>
      <c r="U9" s="539"/>
      <c r="V9" s="539"/>
      <c r="W9" s="539"/>
      <c r="X9" s="539"/>
      <c r="Y9" s="539"/>
      <c r="Z9" s="539"/>
      <c r="AA9" s="539"/>
      <c r="AB9" s="539"/>
    </row>
    <row r="10" spans="1:28" x14ac:dyDescent="0.25">
      <c r="N10" s="250"/>
    </row>
    <row r="11" spans="1:28" x14ac:dyDescent="0.25">
      <c r="L11" s="135" t="s">
        <v>89</v>
      </c>
      <c r="R11" s="267">
        <f>'Memória de Cálculo - trecho 1'!P16-100%</f>
        <v>0.19999999999999996</v>
      </c>
    </row>
    <row r="12" spans="1:28" x14ac:dyDescent="0.25">
      <c r="L12" s="135" t="s">
        <v>90</v>
      </c>
      <c r="R12" s="250">
        <f>'Memória de Cálculo - trecho 1'!P17</f>
        <v>1.75</v>
      </c>
      <c r="T12" s="135" t="s">
        <v>467</v>
      </c>
    </row>
    <row r="13" spans="1:28" x14ac:dyDescent="0.25">
      <c r="L13" s="135" t="s">
        <v>114</v>
      </c>
      <c r="R13" s="250">
        <v>0.2</v>
      </c>
      <c r="T13" s="135" t="s">
        <v>70</v>
      </c>
    </row>
    <row r="14" spans="1:28" x14ac:dyDescent="0.25">
      <c r="L14" s="135" t="s">
        <v>112</v>
      </c>
      <c r="R14" s="250">
        <v>20</v>
      </c>
      <c r="T14" s="135" t="s">
        <v>70</v>
      </c>
    </row>
    <row r="15" spans="1:28" x14ac:dyDescent="0.25">
      <c r="L15" s="135" t="s">
        <v>113</v>
      </c>
      <c r="R15" s="250">
        <f>'Memória de Cálculo - trecho 1'!P11</f>
        <v>5.5</v>
      </c>
      <c r="T15" s="135" t="s">
        <v>70</v>
      </c>
    </row>
    <row r="16" spans="1:28" x14ac:dyDescent="0.25">
      <c r="N16" s="250"/>
    </row>
    <row r="17" spans="1:28" x14ac:dyDescent="0.25">
      <c r="N17" s="250"/>
    </row>
    <row r="18" spans="1:28" x14ac:dyDescent="0.25">
      <c r="N18" s="250"/>
    </row>
    <row r="19" spans="1:28" s="407" customFormat="1" x14ac:dyDescent="0.25">
      <c r="A19" s="535" t="s">
        <v>117</v>
      </c>
      <c r="B19" s="535" t="s">
        <v>118</v>
      </c>
      <c r="C19" s="408"/>
      <c r="D19" s="535" t="s">
        <v>119</v>
      </c>
      <c r="E19" s="535"/>
      <c r="F19" s="535"/>
      <c r="G19" s="535"/>
      <c r="H19" s="535"/>
      <c r="I19" s="535"/>
      <c r="J19" s="535"/>
      <c r="K19" s="535"/>
      <c r="L19" s="535"/>
      <c r="M19" s="535"/>
      <c r="N19" s="535"/>
      <c r="O19" s="535"/>
      <c r="P19" s="535"/>
      <c r="Q19" s="408"/>
      <c r="R19" s="535" t="s">
        <v>120</v>
      </c>
      <c r="S19" s="408"/>
      <c r="T19" s="535" t="s">
        <v>121</v>
      </c>
      <c r="U19" s="408"/>
      <c r="V19" s="535" t="s">
        <v>122</v>
      </c>
      <c r="W19" s="408"/>
      <c r="X19" s="535" t="s">
        <v>123</v>
      </c>
      <c r="Y19" s="408"/>
      <c r="Z19" s="535" t="s">
        <v>124</v>
      </c>
      <c r="AA19" s="408"/>
      <c r="AB19" s="535" t="s">
        <v>125</v>
      </c>
    </row>
    <row r="20" spans="1:28" s="407" customFormat="1" x14ac:dyDescent="0.25">
      <c r="A20" s="535"/>
      <c r="B20" s="535"/>
      <c r="C20" s="408"/>
      <c r="D20" s="535"/>
      <c r="E20" s="535"/>
      <c r="F20" s="535"/>
      <c r="G20" s="535"/>
      <c r="H20" s="535"/>
      <c r="I20" s="535"/>
      <c r="J20" s="535"/>
      <c r="K20" s="535"/>
      <c r="L20" s="535"/>
      <c r="M20" s="535"/>
      <c r="N20" s="535"/>
      <c r="O20" s="535"/>
      <c r="P20" s="535"/>
      <c r="Q20" s="408"/>
      <c r="R20" s="535" t="s">
        <v>105</v>
      </c>
      <c r="S20" s="408"/>
      <c r="T20" s="535" t="s">
        <v>108</v>
      </c>
      <c r="U20" s="408"/>
      <c r="V20" s="535" t="s">
        <v>101</v>
      </c>
      <c r="W20" s="408"/>
      <c r="X20" s="535" t="s">
        <v>102</v>
      </c>
      <c r="Y20" s="408"/>
      <c r="Z20" s="535" t="s">
        <v>103</v>
      </c>
      <c r="AA20" s="408"/>
      <c r="AB20" s="535" t="s">
        <v>103</v>
      </c>
    </row>
    <row r="21" spans="1:28" ht="4.5" customHeight="1" x14ac:dyDescent="0.25">
      <c r="A21" s="134"/>
      <c r="B21" s="134"/>
      <c r="D21" s="266"/>
      <c r="E21" s="266"/>
      <c r="F21" s="266"/>
      <c r="G21" s="266"/>
      <c r="H21" s="266"/>
      <c r="I21" s="266"/>
      <c r="J21" s="266"/>
      <c r="K21" s="266"/>
      <c r="L21" s="266"/>
      <c r="M21" s="266"/>
      <c r="N21" s="266"/>
      <c r="O21" s="266"/>
      <c r="P21" s="266"/>
      <c r="R21" s="134"/>
      <c r="T21" s="134"/>
      <c r="V21" s="134"/>
      <c r="X21" s="134"/>
      <c r="Z21" s="134"/>
      <c r="AB21" s="134"/>
    </row>
    <row r="22" spans="1:28" ht="15" customHeight="1" x14ac:dyDescent="0.25">
      <c r="A22" s="268" t="s">
        <v>126</v>
      </c>
      <c r="B22" s="268" t="s">
        <v>412</v>
      </c>
      <c r="C22" s="269"/>
      <c r="D22" s="268" t="s">
        <v>128</v>
      </c>
      <c r="E22" s="268"/>
      <c r="F22" s="268">
        <v>0</v>
      </c>
      <c r="G22" s="268"/>
      <c r="H22" s="270">
        <v>0</v>
      </c>
      <c r="I22" s="268"/>
      <c r="J22" s="268" t="s">
        <v>129</v>
      </c>
      <c r="K22" s="268"/>
      <c r="L22" s="268" t="s">
        <v>128</v>
      </c>
      <c r="M22" s="268"/>
      <c r="N22" s="271">
        <v>500</v>
      </c>
      <c r="O22" s="268"/>
      <c r="P22" s="270"/>
      <c r="Q22" s="268"/>
      <c r="R22" s="270">
        <f>ROUND((N22-F22)*$R$14+P22-H22,2)</f>
        <v>10000</v>
      </c>
      <c r="S22" s="268"/>
      <c r="T22" s="270">
        <f>ROUND($R$22*$R$15*(1+$R$11)*$R$13,2)</f>
        <v>13200</v>
      </c>
      <c r="U22" s="268"/>
      <c r="V22" s="270">
        <f>ROUND(T22*$R$12,2)</f>
        <v>23100</v>
      </c>
      <c r="W22" s="268"/>
      <c r="X22" s="270">
        <v>0.8</v>
      </c>
      <c r="Y22" s="268"/>
      <c r="Z22" s="270">
        <v>10</v>
      </c>
      <c r="AA22" s="268"/>
      <c r="AB22" s="270">
        <f>V22*(X22+Z22)</f>
        <v>249480.00000000003</v>
      </c>
    </row>
    <row r="23" spans="1:28" ht="15" hidden="1" customHeight="1" x14ac:dyDescent="0.25">
      <c r="A23" s="268" t="s">
        <v>258</v>
      </c>
      <c r="B23" s="268" t="s">
        <v>261</v>
      </c>
      <c r="C23" s="269"/>
      <c r="D23" s="268" t="s">
        <v>128</v>
      </c>
      <c r="E23" s="268"/>
      <c r="F23" s="268"/>
      <c r="G23" s="268"/>
      <c r="H23" s="270">
        <v>0</v>
      </c>
      <c r="I23" s="268"/>
      <c r="J23" s="268" t="s">
        <v>129</v>
      </c>
      <c r="K23" s="268"/>
      <c r="L23" s="268" t="s">
        <v>128</v>
      </c>
      <c r="M23" s="268"/>
      <c r="N23" s="271"/>
      <c r="O23" s="268"/>
      <c r="P23" s="270">
        <v>0</v>
      </c>
      <c r="Q23" s="268"/>
      <c r="R23" s="270">
        <f>ROUND((N23-F23)*$R$14+P23-H23,2)</f>
        <v>0</v>
      </c>
      <c r="S23" s="268"/>
      <c r="T23" s="270">
        <f>ROUND($R$23*$R$15*(1+$R$11)*$R$13,2)</f>
        <v>0</v>
      </c>
      <c r="U23" s="268"/>
      <c r="V23" s="270">
        <f t="shared" ref="V23:V24" si="0">ROUND(T23*$R$12,2)</f>
        <v>0</v>
      </c>
      <c r="W23" s="268"/>
      <c r="X23" s="270">
        <v>0.1</v>
      </c>
      <c r="Y23" s="268"/>
      <c r="Z23" s="270">
        <f>ROUND(R23/2000,3)</f>
        <v>0</v>
      </c>
      <c r="AA23" s="268"/>
      <c r="AB23" s="270">
        <f>V23*(X23+Z23)</f>
        <v>0</v>
      </c>
    </row>
    <row r="24" spans="1:28" ht="15" hidden="1" customHeight="1" x14ac:dyDescent="0.25">
      <c r="A24" s="268" t="s">
        <v>259</v>
      </c>
      <c r="B24" s="268" t="s">
        <v>262</v>
      </c>
      <c r="C24" s="269"/>
      <c r="D24" s="268" t="s">
        <v>128</v>
      </c>
      <c r="E24" s="268"/>
      <c r="F24" s="268"/>
      <c r="G24" s="268"/>
      <c r="H24" s="270">
        <v>0</v>
      </c>
      <c r="I24" s="268"/>
      <c r="J24" s="268" t="s">
        <v>129</v>
      </c>
      <c r="K24" s="268"/>
      <c r="L24" s="268" t="s">
        <v>128</v>
      </c>
      <c r="M24" s="268"/>
      <c r="N24" s="271"/>
      <c r="O24" s="268"/>
      <c r="P24" s="270">
        <v>0</v>
      </c>
      <c r="Q24" s="268"/>
      <c r="R24" s="270">
        <f>ROUND((N24-F24)*$R$14+P24-H24,2)</f>
        <v>0</v>
      </c>
      <c r="S24" s="268"/>
      <c r="T24" s="270">
        <f>ROUND($R$23*$R$15*(1+$R$11)*$R$13,2)</f>
        <v>0</v>
      </c>
      <c r="U24" s="268"/>
      <c r="V24" s="270">
        <f t="shared" si="0"/>
        <v>0</v>
      </c>
      <c r="W24" s="268"/>
      <c r="X24" s="270">
        <v>0.1</v>
      </c>
      <c r="Y24" s="268"/>
      <c r="Z24" s="270">
        <f>ROUND(R24/2000,3)</f>
        <v>0</v>
      </c>
      <c r="AA24" s="268"/>
      <c r="AB24" s="270">
        <f>V24*(X24+Z24)</f>
        <v>0</v>
      </c>
    </row>
    <row r="25" spans="1:28" s="232" customFormat="1" x14ac:dyDescent="0.3">
      <c r="A25" s="272"/>
      <c r="B25" s="273"/>
      <c r="C25" s="274"/>
      <c r="D25" s="274"/>
      <c r="E25" s="274"/>
      <c r="F25" s="275"/>
      <c r="G25" s="274"/>
      <c r="H25" s="274"/>
      <c r="I25" s="274"/>
      <c r="J25" s="275"/>
      <c r="K25" s="274"/>
      <c r="L25" s="274"/>
      <c r="M25" s="274"/>
      <c r="N25" s="274"/>
      <c r="O25" s="274"/>
      <c r="P25" s="274"/>
      <c r="Q25" s="274"/>
      <c r="R25" s="276">
        <f>SUM(R22:R24)</f>
        <v>10000</v>
      </c>
      <c r="S25" s="274"/>
      <c r="T25" s="276">
        <f>SUM(T22:T24)</f>
        <v>13200</v>
      </c>
      <c r="U25" s="274"/>
      <c r="V25" s="276">
        <f>SUM(V22:V24)</f>
        <v>23100</v>
      </c>
      <c r="W25" s="274"/>
      <c r="X25" s="274"/>
      <c r="Y25" s="274"/>
      <c r="Z25" s="275"/>
      <c r="AA25" s="274"/>
      <c r="AB25" s="276">
        <f>SUM(AB22:AB24)</f>
        <v>249480.00000000003</v>
      </c>
    </row>
    <row r="27" spans="1:28" x14ac:dyDescent="0.25">
      <c r="R27" s="250"/>
      <c r="X27" s="206" t="s">
        <v>116</v>
      </c>
      <c r="Y27" s="206"/>
      <c r="Z27" s="380">
        <f>AB25/V25</f>
        <v>10.8</v>
      </c>
      <c r="AA27" s="206"/>
      <c r="AB27" s="249" t="s">
        <v>92</v>
      </c>
    </row>
    <row r="47" spans="1:28" x14ac:dyDescent="0.25">
      <c r="A47" s="434">
        <f ca="1">TODAY()</f>
        <v>45040</v>
      </c>
      <c r="B47" s="434"/>
      <c r="C47" s="434"/>
      <c r="D47" s="434"/>
      <c r="E47" s="434"/>
      <c r="F47" s="434"/>
      <c r="G47" s="434"/>
      <c r="H47" s="434"/>
      <c r="I47" s="434"/>
      <c r="J47" s="434"/>
      <c r="K47" s="434"/>
      <c r="L47" s="434"/>
      <c r="M47" s="434"/>
      <c r="N47" s="434"/>
      <c r="O47" s="434"/>
      <c r="P47" s="434"/>
      <c r="Q47" s="434"/>
      <c r="R47" s="434"/>
      <c r="S47" s="434"/>
      <c r="T47" s="434"/>
      <c r="U47" s="434"/>
      <c r="V47" s="434"/>
      <c r="W47" s="434"/>
      <c r="X47" s="434"/>
      <c r="Y47" s="434"/>
      <c r="Z47" s="434"/>
      <c r="AA47" s="434"/>
      <c r="AB47" s="434"/>
    </row>
    <row r="48" spans="1:28" x14ac:dyDescent="0.25">
      <c r="A48" s="434" t="str">
        <f>'Memória de Cálculo - trecho 1'!A68:AB68</f>
        <v>BARREIRINHAS - MA</v>
      </c>
      <c r="B48" s="434"/>
      <c r="C48" s="434"/>
      <c r="D48" s="434"/>
      <c r="E48" s="434"/>
      <c r="F48" s="434"/>
      <c r="G48" s="434"/>
      <c r="H48" s="434"/>
      <c r="I48" s="434"/>
      <c r="J48" s="434"/>
      <c r="K48" s="434"/>
      <c r="L48" s="434"/>
      <c r="M48" s="434"/>
      <c r="N48" s="434"/>
      <c r="O48" s="434"/>
      <c r="P48" s="434"/>
      <c r="Q48" s="434"/>
      <c r="R48" s="434"/>
      <c r="S48" s="434"/>
      <c r="T48" s="434"/>
      <c r="U48" s="434"/>
      <c r="V48" s="434"/>
      <c r="W48" s="434"/>
      <c r="X48" s="434"/>
      <c r="Y48" s="434"/>
      <c r="Z48" s="434"/>
      <c r="AA48" s="434"/>
      <c r="AB48" s="434"/>
    </row>
    <row r="49" spans="1:28" x14ac:dyDescent="0.25">
      <c r="A49" s="201"/>
      <c r="B49" s="201"/>
      <c r="C49" s="201"/>
      <c r="D49" s="201"/>
      <c r="E49" s="201"/>
      <c r="F49" s="201"/>
      <c r="G49" s="201"/>
      <c r="H49" s="201"/>
      <c r="I49" s="201"/>
      <c r="J49" s="201"/>
      <c r="K49" s="201"/>
      <c r="L49" s="201"/>
      <c r="M49" s="201"/>
      <c r="N49" s="201"/>
      <c r="O49" s="201"/>
      <c r="P49" s="201"/>
      <c r="Q49" s="201"/>
      <c r="R49" s="201"/>
      <c r="S49" s="201"/>
      <c r="T49" s="201"/>
      <c r="U49" s="201"/>
      <c r="V49" s="201"/>
      <c r="W49" s="201"/>
      <c r="X49" s="201"/>
      <c r="Y49" s="201"/>
      <c r="Z49" s="201"/>
      <c r="AA49" s="201"/>
      <c r="AB49" s="201"/>
    </row>
  </sheetData>
  <mergeCells count="12">
    <mergeCell ref="A47:AB47"/>
    <mergeCell ref="A48:AB48"/>
    <mergeCell ref="A9:AB9"/>
    <mergeCell ref="A19:A20"/>
    <mergeCell ref="B19:B20"/>
    <mergeCell ref="D19:P20"/>
    <mergeCell ref="R19:R20"/>
    <mergeCell ref="T19:T20"/>
    <mergeCell ref="V19:V20"/>
    <mergeCell ref="X19:X20"/>
    <mergeCell ref="Z19:Z20"/>
    <mergeCell ref="AB19:AB20"/>
  </mergeCells>
  <pageMargins left="0.51181102362204722" right="0.51181102362204722" top="0.78740157480314965" bottom="0.78740157480314965" header="0.31496062992125984" footer="0.31496062992125984"/>
  <pageSetup paperSize="9" scale="59" orientation="landscape"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N59"/>
  <sheetViews>
    <sheetView showGridLines="0" view="pageBreakPreview" topLeftCell="A8" zoomScale="90" zoomScaleNormal="100" zoomScaleSheetLayoutView="90" workbookViewId="0">
      <selection activeCell="G1" sqref="G1"/>
    </sheetView>
  </sheetViews>
  <sheetFormatPr defaultRowHeight="14.4" x14ac:dyDescent="0.3"/>
  <cols>
    <col min="1" max="2" width="17.44140625" customWidth="1"/>
    <col min="3" max="3" width="17.6640625" customWidth="1"/>
    <col min="4" max="4" width="12.6640625" customWidth="1"/>
    <col min="5" max="5" width="7.33203125" bestFit="1" customWidth="1"/>
    <col min="6" max="6" width="9.5546875" bestFit="1" customWidth="1"/>
    <col min="7" max="7" width="13.6640625" bestFit="1" customWidth="1"/>
    <col min="8" max="8" width="17" bestFit="1" customWidth="1"/>
    <col min="9" max="9" width="8.44140625" customWidth="1"/>
    <col min="10" max="10" width="27.5546875" customWidth="1"/>
    <col min="14" max="14" width="14.88671875" bestFit="1" customWidth="1"/>
  </cols>
  <sheetData>
    <row r="1" spans="1:14" s="114" customFormat="1" ht="88.5" customHeight="1" x14ac:dyDescent="0.25"/>
    <row r="2" spans="1:14" s="153" customFormat="1" ht="36.6" customHeight="1" x14ac:dyDescent="0.3">
      <c r="A2" s="246" t="str">
        <f>'RESUMO GERAL'!A2</f>
        <v>OBJETO:</v>
      </c>
      <c r="B2" s="469" t="str">
        <f>'DMT - trecho 1'!B2</f>
        <v>SERVIÇOS DE IMPLANTAÇÃO, RECUPERAÇÃO E MANUTENÇÃO DE ESTRADAS VICINAIS NA ZONA RURAL DO MUNICÍPIO DE BARREIRINHAS/MA.</v>
      </c>
      <c r="C2" s="469"/>
      <c r="D2" s="469"/>
      <c r="E2" s="469"/>
      <c r="F2" s="469"/>
      <c r="G2" s="469"/>
      <c r="H2" s="469"/>
    </row>
    <row r="3" spans="1:14" s="114" customFormat="1" ht="15" x14ac:dyDescent="0.25">
      <c r="A3" s="205" t="str">
        <f>'RESUMO GERAL'!A3</f>
        <v>LOCAL:</v>
      </c>
      <c r="B3" s="135" t="str">
        <f>'DMT - trecho 1'!B3</f>
        <v>Barrerinhas/MA</v>
      </c>
    </row>
    <row r="4" spans="1:14" s="114" customFormat="1" ht="15" x14ac:dyDescent="0.25">
      <c r="A4" s="205" t="str">
        <f>'RESUMO GERAL'!A4</f>
        <v>PROPONENTE:</v>
      </c>
      <c r="B4" s="135" t="str">
        <f>'DMT - trecho 1'!B4</f>
        <v>Prefeitura Municipal de Barreirinhas/MA</v>
      </c>
    </row>
    <row r="5" spans="1:14" s="114" customFormat="1" ht="15" x14ac:dyDescent="0.25">
      <c r="A5" s="205" t="str">
        <f>'RESUMO GERAL'!A5</f>
        <v>DATA REF.:</v>
      </c>
      <c r="B5" s="135" t="str">
        <f>'DMT - trecho 1'!B5</f>
        <v>SINAPI 01/2023 E DNIT SICRO 3 10/2022</v>
      </c>
    </row>
    <row r="6" spans="1:14" s="153" customFormat="1" ht="33.75" customHeight="1" x14ac:dyDescent="0.3">
      <c r="A6" s="231" t="str">
        <f>'RESUMO GERAL'!A6</f>
        <v>ENCARGOS SOCIAIS:</v>
      </c>
      <c r="B6" s="232" t="str">
        <f>'RESUMO GERAL'!B6</f>
        <v>112,90 % e 70,87% - não desonerado</v>
      </c>
    </row>
    <row r="7" spans="1:14" s="114" customFormat="1" ht="15" x14ac:dyDescent="0.25">
      <c r="A7" s="205" t="str">
        <f>'RESUMO GERAL'!A7</f>
        <v>BDI:</v>
      </c>
      <c r="B7" s="233">
        <f>'RESUMO GERAL'!B7</f>
        <v>0.24229999999999999</v>
      </c>
    </row>
    <row r="8" spans="1:14" x14ac:dyDescent="0.3">
      <c r="L8">
        <f>1.2345</f>
        <v>1.2344999999999999</v>
      </c>
    </row>
    <row r="9" spans="1:14" s="335" customFormat="1" ht="39.6" customHeight="1" x14ac:dyDescent="0.3">
      <c r="A9" s="542" t="str">
        <f>'Orçamento - trecho 1'!B2</f>
        <v>SERVIÇOS DE IMPLANTAÇÃO, RECUPERAÇÃO E MANUTENÇÃO DE ESTRADAS VICINAIS NA ZONA RURAL DO MUNICÍPIO DE BARREIRINHAS/MA.</v>
      </c>
      <c r="B9" s="542"/>
      <c r="C9" s="542"/>
      <c r="D9" s="542"/>
      <c r="E9" s="542"/>
      <c r="F9" s="542"/>
      <c r="G9" s="542"/>
      <c r="H9" s="542"/>
      <c r="I9" s="542"/>
      <c r="J9" s="542"/>
    </row>
    <row r="10" spans="1:14" ht="25.5" customHeight="1" x14ac:dyDescent="0.3">
      <c r="A10" s="278">
        <v>1</v>
      </c>
      <c r="B10" s="277" t="str">
        <f>'Orçamento - trecho 1'!B17</f>
        <v>SERVIÇOS PRELIMINARES</v>
      </c>
      <c r="C10" s="280"/>
      <c r="D10" s="280"/>
      <c r="E10" s="280"/>
      <c r="F10" s="280"/>
      <c r="G10" s="280"/>
      <c r="H10" s="280"/>
      <c r="I10" s="280"/>
      <c r="J10" s="279">
        <f>'Orçamento - trecho 1'!J17</f>
        <v>52236.31</v>
      </c>
      <c r="N10" s="80" t="e">
        <f>715000-#REF!</f>
        <v>#REF!</v>
      </c>
    </row>
    <row r="11" spans="1:14" ht="25.5" customHeight="1" x14ac:dyDescent="0.3">
      <c r="A11" s="278">
        <v>2</v>
      </c>
      <c r="B11" s="277" t="str">
        <f>'Orçamento - trecho 1'!B22</f>
        <v>SERVIÇOS DE TERRAPLENAGEM</v>
      </c>
      <c r="C11" s="280"/>
      <c r="D11" s="280"/>
      <c r="E11" s="280"/>
      <c r="F11" s="280"/>
      <c r="G11" s="280"/>
      <c r="H11" s="280"/>
      <c r="I11" s="280"/>
      <c r="J11" s="279">
        <f>'Orçamento - trecho 1'!J22</f>
        <v>1796537.6</v>
      </c>
    </row>
    <row r="12" spans="1:14" ht="25.5" customHeight="1" x14ac:dyDescent="0.3">
      <c r="A12" s="278">
        <v>3</v>
      </c>
      <c r="B12" s="277" t="str">
        <f>'Orçamento - trecho 1'!B29</f>
        <v>SERVIÇOS DE REVESTIMENTO PRIMÁRIO</v>
      </c>
      <c r="C12" s="280"/>
      <c r="D12" s="280"/>
      <c r="E12" s="280"/>
      <c r="F12" s="280"/>
      <c r="G12" s="280"/>
      <c r="H12" s="280"/>
      <c r="I12" s="280"/>
      <c r="J12" s="279">
        <f>'Orçamento - trecho 1'!J29</f>
        <v>2006807.88</v>
      </c>
    </row>
    <row r="13" spans="1:14" ht="17.399999999999999" x14ac:dyDescent="0.3">
      <c r="A13" s="278">
        <v>4</v>
      </c>
      <c r="B13" s="277" t="s">
        <v>66</v>
      </c>
      <c r="C13" s="280"/>
      <c r="D13" s="280"/>
      <c r="E13" s="280"/>
      <c r="F13" s="280"/>
      <c r="G13" s="280"/>
      <c r="H13" s="280"/>
      <c r="I13" s="280"/>
      <c r="J13" s="279">
        <f>'Orçamento - trecho 1'!J35</f>
        <v>180810.84</v>
      </c>
    </row>
    <row r="14" spans="1:14" ht="17.399999999999999" hidden="1" x14ac:dyDescent="0.3">
      <c r="A14" s="278" t="s">
        <v>72</v>
      </c>
      <c r="B14" s="277" t="s">
        <v>264</v>
      </c>
      <c r="C14" s="280"/>
      <c r="D14" s="280"/>
      <c r="E14" s="280"/>
      <c r="F14" s="280"/>
      <c r="G14" s="280"/>
      <c r="H14" s="280"/>
      <c r="I14" s="280"/>
      <c r="J14" s="279" t="e">
        <f>'ORÇAMENTO GERAL'!J38</f>
        <v>#REF!</v>
      </c>
    </row>
    <row r="15" spans="1:14" ht="25.5" customHeight="1" x14ac:dyDescent="0.3">
      <c r="A15" s="278">
        <v>5</v>
      </c>
      <c r="B15" s="277" t="str">
        <f>'Orçamento - trecho 1'!B42</f>
        <v>RECUPERAÇÃO DE ÁREAS DEGRADADAS</v>
      </c>
      <c r="C15" s="280"/>
      <c r="D15" s="280"/>
      <c r="E15" s="280"/>
      <c r="F15" s="280"/>
      <c r="G15" s="280"/>
      <c r="H15" s="280"/>
      <c r="I15" s="280"/>
      <c r="J15" s="279">
        <f>'Orçamento - trecho 1'!J42</f>
        <v>32340</v>
      </c>
    </row>
    <row r="16" spans="1:14" ht="17.399999999999999" x14ac:dyDescent="0.3">
      <c r="A16" s="185"/>
      <c r="B16" s="185"/>
      <c r="C16" s="185"/>
      <c r="D16" s="185"/>
      <c r="E16" s="185"/>
      <c r="F16" s="185"/>
      <c r="G16" s="185"/>
      <c r="H16" s="185"/>
      <c r="I16" s="185"/>
      <c r="J16" s="185"/>
    </row>
    <row r="17" spans="1:10" s="412" customFormat="1" ht="30" customHeight="1" x14ac:dyDescent="0.3">
      <c r="A17" s="540" t="s">
        <v>80</v>
      </c>
      <c r="B17" s="540"/>
      <c r="C17" s="540"/>
      <c r="D17" s="540"/>
      <c r="E17" s="540"/>
      <c r="F17" s="540"/>
      <c r="G17" s="540"/>
      <c r="H17" s="540"/>
      <c r="I17" s="540"/>
      <c r="J17" s="411">
        <f>J10+J11+J12+J15+J13</f>
        <v>4068732.63</v>
      </c>
    </row>
    <row r="18" spans="1:10" ht="4.5" customHeight="1" x14ac:dyDescent="0.3">
      <c r="A18" s="185"/>
      <c r="B18" s="185"/>
      <c r="C18" s="185"/>
      <c r="D18" s="185"/>
      <c r="E18" s="185"/>
      <c r="F18" s="185"/>
      <c r="G18" s="185"/>
      <c r="H18" s="185"/>
      <c r="I18" s="185"/>
      <c r="J18" s="185"/>
    </row>
    <row r="19" spans="1:10" ht="17.399999999999999" x14ac:dyDescent="0.3">
      <c r="A19" s="185"/>
      <c r="B19" s="185"/>
      <c r="C19" s="185"/>
      <c r="D19" s="185"/>
      <c r="E19" s="185"/>
      <c r="F19" s="185"/>
      <c r="G19" s="185"/>
      <c r="H19" s="185"/>
      <c r="I19" s="185"/>
      <c r="J19" s="185"/>
    </row>
    <row r="20" spans="1:10" ht="17.399999999999999" x14ac:dyDescent="0.3">
      <c r="A20" s="185"/>
      <c r="B20" s="185"/>
      <c r="C20" s="185"/>
      <c r="D20" s="185"/>
      <c r="E20" s="185"/>
      <c r="F20" s="185"/>
      <c r="G20" s="185"/>
      <c r="H20" s="185"/>
      <c r="I20" s="185"/>
      <c r="J20" s="185"/>
    </row>
    <row r="21" spans="1:10" ht="17.399999999999999" x14ac:dyDescent="0.3">
      <c r="A21" s="185"/>
      <c r="B21" s="185"/>
      <c r="C21" s="185"/>
      <c r="D21" s="185"/>
      <c r="E21" s="185"/>
      <c r="F21" s="185"/>
      <c r="G21" s="185"/>
      <c r="H21" s="185"/>
      <c r="I21" s="185"/>
      <c r="J21" s="185"/>
    </row>
    <row r="22" spans="1:10" ht="17.399999999999999" x14ac:dyDescent="0.3">
      <c r="A22" s="185"/>
      <c r="B22" s="185"/>
      <c r="C22" s="185"/>
      <c r="D22" s="185"/>
      <c r="E22" s="185"/>
      <c r="F22" s="185"/>
      <c r="G22" s="185"/>
      <c r="H22" s="185"/>
      <c r="I22" s="185"/>
      <c r="J22" s="185"/>
    </row>
    <row r="23" spans="1:10" ht="17.399999999999999" x14ac:dyDescent="0.3">
      <c r="A23" s="185"/>
      <c r="B23" s="185"/>
      <c r="C23" s="185"/>
      <c r="D23" s="185"/>
      <c r="E23" s="185"/>
      <c r="F23" s="185"/>
      <c r="G23" s="185"/>
      <c r="H23" s="185"/>
      <c r="I23" s="185"/>
      <c r="J23" s="185"/>
    </row>
    <row r="24" spans="1:10" ht="17.399999999999999" x14ac:dyDescent="0.3">
      <c r="A24" s="185"/>
      <c r="B24" s="185"/>
      <c r="C24" s="185"/>
      <c r="D24" s="185"/>
      <c r="E24" s="185"/>
      <c r="F24" s="185"/>
      <c r="G24" s="185"/>
      <c r="H24" s="185"/>
      <c r="I24" s="185"/>
      <c r="J24" s="185"/>
    </row>
    <row r="25" spans="1:10" ht="17.399999999999999" x14ac:dyDescent="0.3">
      <c r="A25" s="185"/>
      <c r="B25" s="185"/>
      <c r="C25" s="185"/>
      <c r="D25" s="185"/>
      <c r="E25" s="185"/>
      <c r="F25" s="185"/>
      <c r="G25" s="185"/>
      <c r="H25" s="185"/>
      <c r="I25" s="185"/>
      <c r="J25" s="185"/>
    </row>
    <row r="26" spans="1:10" ht="17.399999999999999" x14ac:dyDescent="0.3">
      <c r="A26" s="185"/>
      <c r="B26" s="185"/>
      <c r="C26" s="185"/>
      <c r="D26" s="185"/>
      <c r="E26" s="185"/>
      <c r="F26" s="185"/>
      <c r="G26" s="185"/>
      <c r="H26" s="185"/>
      <c r="I26" s="185"/>
      <c r="J26" s="185"/>
    </row>
    <row r="27" spans="1:10" ht="17.399999999999999" x14ac:dyDescent="0.3">
      <c r="A27" s="185"/>
      <c r="B27" s="185"/>
      <c r="C27" s="185"/>
      <c r="D27" s="185"/>
      <c r="E27" s="185"/>
      <c r="F27" s="185"/>
      <c r="G27" s="185"/>
      <c r="H27" s="185"/>
      <c r="I27" s="185"/>
      <c r="J27" s="185"/>
    </row>
    <row r="28" spans="1:10" ht="37.950000000000003" customHeight="1" x14ac:dyDescent="0.3">
      <c r="A28" s="541" t="s">
        <v>543</v>
      </c>
      <c r="B28" s="541"/>
      <c r="C28" s="541"/>
      <c r="D28" s="541"/>
      <c r="E28" s="541"/>
      <c r="F28" s="541"/>
      <c r="G28" s="541"/>
      <c r="H28" s="541"/>
      <c r="I28" s="541"/>
      <c r="J28" s="541"/>
    </row>
    <row r="29" spans="1:10" ht="17.399999999999999" x14ac:dyDescent="0.3">
      <c r="A29" s="185"/>
      <c r="B29" s="185"/>
      <c r="C29" s="185"/>
      <c r="D29" s="185"/>
      <c r="E29" s="185"/>
      <c r="F29" s="185"/>
      <c r="G29" s="185"/>
      <c r="H29" s="185"/>
      <c r="I29" s="185"/>
      <c r="J29" s="185"/>
    </row>
    <row r="30" spans="1:10" ht="17.399999999999999" x14ac:dyDescent="0.3">
      <c r="A30" s="185"/>
      <c r="B30" s="185"/>
      <c r="C30" s="185"/>
      <c r="D30" s="185"/>
      <c r="E30" s="185"/>
      <c r="F30" s="185"/>
      <c r="G30" s="185"/>
      <c r="H30" s="185"/>
      <c r="I30" s="185"/>
      <c r="J30" s="185"/>
    </row>
    <row r="31" spans="1:10" ht="17.399999999999999" x14ac:dyDescent="0.3">
      <c r="A31" s="185"/>
      <c r="B31" s="185"/>
      <c r="C31" s="185"/>
      <c r="D31" s="185"/>
      <c r="E31" s="185"/>
      <c r="F31" s="185"/>
      <c r="G31" s="185"/>
      <c r="H31" s="185"/>
      <c r="I31" s="185"/>
      <c r="J31" s="185"/>
    </row>
    <row r="32" spans="1:10" ht="17.399999999999999" x14ac:dyDescent="0.3">
      <c r="A32" s="185"/>
      <c r="B32" s="185"/>
      <c r="C32" s="185"/>
      <c r="D32" s="185"/>
      <c r="E32" s="185"/>
      <c r="F32" s="185"/>
      <c r="G32" s="185"/>
      <c r="H32" s="185"/>
      <c r="I32" s="185"/>
      <c r="J32" s="185"/>
    </row>
    <row r="33" spans="1:10" ht="17.399999999999999" x14ac:dyDescent="0.3">
      <c r="A33" s="185"/>
      <c r="B33" s="185"/>
      <c r="C33" s="185"/>
      <c r="D33" s="185"/>
      <c r="E33" s="185"/>
      <c r="F33" s="185"/>
      <c r="G33" s="185"/>
      <c r="H33" s="185"/>
      <c r="I33" s="185"/>
      <c r="J33" s="185"/>
    </row>
    <row r="34" spans="1:10" ht="17.399999999999999" x14ac:dyDescent="0.3">
      <c r="A34" s="185"/>
      <c r="B34" s="185"/>
      <c r="C34" s="185"/>
      <c r="D34" s="185"/>
      <c r="E34" s="185"/>
      <c r="F34" s="185"/>
      <c r="G34" s="185"/>
      <c r="H34" s="185"/>
      <c r="I34" s="185"/>
      <c r="J34" s="185"/>
    </row>
    <row r="35" spans="1:10" ht="17.399999999999999" x14ac:dyDescent="0.3">
      <c r="A35" s="185"/>
      <c r="B35" s="185"/>
      <c r="C35" s="185"/>
      <c r="D35" s="185"/>
      <c r="E35" s="185"/>
      <c r="F35" s="185"/>
      <c r="G35" s="185"/>
      <c r="H35" s="185"/>
      <c r="I35" s="185"/>
      <c r="J35" s="185"/>
    </row>
    <row r="36" spans="1:10" ht="17.399999999999999" x14ac:dyDescent="0.3">
      <c r="A36" s="185"/>
      <c r="B36" s="185"/>
      <c r="C36" s="185"/>
      <c r="D36" s="185"/>
      <c r="E36" s="185"/>
      <c r="F36" s="185"/>
      <c r="G36" s="185"/>
      <c r="H36" s="185"/>
      <c r="I36" s="185"/>
      <c r="J36" s="185"/>
    </row>
    <row r="37" spans="1:10" ht="17.399999999999999" x14ac:dyDescent="0.3">
      <c r="A37" s="185"/>
      <c r="B37" s="185"/>
      <c r="C37" s="185"/>
      <c r="D37" s="185"/>
      <c r="E37" s="185"/>
      <c r="F37" s="185"/>
      <c r="G37" s="185"/>
      <c r="H37" s="185"/>
      <c r="I37" s="185"/>
      <c r="J37" s="185"/>
    </row>
    <row r="38" spans="1:10" ht="17.399999999999999" x14ac:dyDescent="0.3">
      <c r="A38" s="185"/>
      <c r="B38" s="185"/>
      <c r="C38" s="185"/>
      <c r="D38" s="185"/>
      <c r="E38" s="185"/>
      <c r="F38" s="185"/>
      <c r="G38" s="185"/>
      <c r="H38" s="185"/>
      <c r="I38" s="185"/>
      <c r="J38" s="185"/>
    </row>
    <row r="39" spans="1:10" ht="17.399999999999999" x14ac:dyDescent="0.3">
      <c r="A39" s="185"/>
      <c r="B39" s="185"/>
      <c r="C39" s="185"/>
      <c r="D39" s="185"/>
      <c r="E39" s="185"/>
      <c r="F39" s="185"/>
      <c r="G39" s="185"/>
      <c r="H39" s="185"/>
      <c r="I39" s="185"/>
      <c r="J39" s="185"/>
    </row>
    <row r="40" spans="1:10" ht="17.399999999999999" x14ac:dyDescent="0.3">
      <c r="A40" s="185"/>
      <c r="B40" s="185"/>
      <c r="C40" s="185"/>
      <c r="D40" s="185"/>
      <c r="E40" s="185"/>
      <c r="F40" s="185"/>
      <c r="G40" s="185"/>
      <c r="H40" s="185"/>
      <c r="I40" s="185"/>
      <c r="J40" s="185"/>
    </row>
    <row r="41" spans="1:10" ht="17.399999999999999" x14ac:dyDescent="0.3">
      <c r="A41" s="185"/>
      <c r="B41" s="185"/>
      <c r="C41" s="185"/>
      <c r="D41" s="185"/>
      <c r="E41" s="185"/>
      <c r="F41" s="185"/>
      <c r="G41" s="185"/>
      <c r="H41" s="185"/>
      <c r="I41" s="185"/>
      <c r="J41" s="185"/>
    </row>
    <row r="42" spans="1:10" ht="17.399999999999999" x14ac:dyDescent="0.3">
      <c r="A42" s="185"/>
      <c r="B42" s="185"/>
      <c r="C42" s="185"/>
      <c r="D42" s="185"/>
      <c r="E42" s="185"/>
      <c r="F42" s="185"/>
      <c r="G42" s="185"/>
      <c r="H42" s="185"/>
      <c r="I42" s="185"/>
      <c r="J42" s="185"/>
    </row>
    <row r="43" spans="1:10" ht="17.399999999999999" x14ac:dyDescent="0.3">
      <c r="A43" s="185"/>
      <c r="B43" s="185"/>
      <c r="C43" s="185"/>
      <c r="D43" s="185"/>
      <c r="E43" s="185"/>
      <c r="F43" s="185"/>
      <c r="G43" s="185"/>
      <c r="H43" s="185"/>
      <c r="I43" s="185"/>
      <c r="J43" s="185"/>
    </row>
    <row r="44" spans="1:10" ht="17.399999999999999" x14ac:dyDescent="0.3">
      <c r="A44" s="185"/>
      <c r="B44" s="185"/>
      <c r="C44" s="185"/>
      <c r="D44" s="185"/>
      <c r="E44" s="185"/>
      <c r="F44" s="185"/>
      <c r="G44" s="185"/>
      <c r="H44" s="185"/>
      <c r="I44" s="185"/>
      <c r="J44" s="185"/>
    </row>
    <row r="45" spans="1:10" ht="17.399999999999999" x14ac:dyDescent="0.3">
      <c r="A45" s="185"/>
      <c r="B45" s="185"/>
      <c r="C45" s="185"/>
      <c r="D45" s="185"/>
      <c r="E45" s="185"/>
      <c r="F45" s="185"/>
      <c r="G45" s="185"/>
      <c r="H45" s="185"/>
      <c r="I45" s="185"/>
      <c r="J45" s="185"/>
    </row>
    <row r="46" spans="1:10" ht="17.399999999999999" x14ac:dyDescent="0.3">
      <c r="A46" s="185"/>
      <c r="B46" s="185"/>
      <c r="C46" s="185"/>
      <c r="D46" s="185"/>
      <c r="E46" s="185"/>
      <c r="F46" s="185"/>
      <c r="G46" s="185"/>
      <c r="H46" s="185"/>
      <c r="I46" s="185"/>
      <c r="J46" s="185"/>
    </row>
    <row r="47" spans="1:10" ht="17.399999999999999" x14ac:dyDescent="0.3">
      <c r="A47" s="185"/>
      <c r="B47" s="185"/>
      <c r="C47" s="185"/>
      <c r="D47" s="185"/>
      <c r="E47" s="185"/>
      <c r="F47" s="185"/>
      <c r="G47" s="185"/>
      <c r="H47" s="185"/>
      <c r="I47" s="185"/>
      <c r="J47" s="185"/>
    </row>
    <row r="48" spans="1:10" ht="17.399999999999999" x14ac:dyDescent="0.3">
      <c r="A48" s="185"/>
      <c r="B48" s="185"/>
      <c r="C48" s="185"/>
      <c r="D48" s="185"/>
      <c r="E48" s="185"/>
      <c r="F48" s="185"/>
      <c r="G48" s="185"/>
      <c r="H48" s="185"/>
      <c r="I48" s="185"/>
      <c r="J48" s="185"/>
    </row>
    <row r="49" spans="1:10" ht="17.399999999999999" x14ac:dyDescent="0.3">
      <c r="A49" s="185"/>
      <c r="B49" s="185"/>
      <c r="C49" s="185"/>
      <c r="D49" s="185"/>
      <c r="E49" s="185"/>
      <c r="F49" s="185"/>
      <c r="G49" s="185"/>
      <c r="H49" s="185"/>
      <c r="I49" s="185"/>
      <c r="J49" s="185"/>
    </row>
    <row r="50" spans="1:10" ht="17.399999999999999" x14ac:dyDescent="0.3">
      <c r="A50" s="185"/>
      <c r="B50" s="185"/>
      <c r="C50" s="185"/>
      <c r="D50" s="185"/>
      <c r="E50" s="185"/>
      <c r="F50" s="185"/>
      <c r="G50" s="185"/>
      <c r="H50" s="185"/>
      <c r="I50" s="185"/>
      <c r="J50" s="185"/>
    </row>
    <row r="51" spans="1:10" ht="17.399999999999999" x14ac:dyDescent="0.3">
      <c r="A51" s="185"/>
      <c r="B51" s="185"/>
      <c r="C51" s="185"/>
      <c r="D51" s="185"/>
      <c r="E51" s="185"/>
      <c r="F51" s="185"/>
      <c r="G51" s="185"/>
      <c r="H51" s="185"/>
      <c r="I51" s="185"/>
      <c r="J51" s="185"/>
    </row>
    <row r="52" spans="1:10" ht="17.399999999999999" x14ac:dyDescent="0.3">
      <c r="A52" s="185"/>
      <c r="B52" s="185"/>
      <c r="C52" s="185"/>
      <c r="D52" s="185"/>
      <c r="E52" s="185"/>
      <c r="F52" s="185"/>
      <c r="G52" s="185"/>
      <c r="H52" s="185"/>
      <c r="I52" s="185"/>
      <c r="J52" s="185"/>
    </row>
    <row r="53" spans="1:10" ht="17.399999999999999" x14ac:dyDescent="0.3">
      <c r="A53" s="185"/>
      <c r="B53" s="185"/>
      <c r="C53" s="185"/>
      <c r="D53" s="185"/>
      <c r="E53" s="185"/>
      <c r="F53" s="185"/>
      <c r="G53" s="185"/>
      <c r="H53" s="185"/>
      <c r="I53" s="185"/>
      <c r="J53" s="185"/>
    </row>
    <row r="54" spans="1:10" ht="17.399999999999999" x14ac:dyDescent="0.3">
      <c r="A54" s="185"/>
      <c r="B54" s="185"/>
      <c r="C54" s="185"/>
      <c r="D54" s="185"/>
      <c r="E54" s="185"/>
      <c r="F54" s="185"/>
      <c r="G54" s="185"/>
      <c r="H54" s="185"/>
      <c r="I54" s="185"/>
      <c r="J54" s="185"/>
    </row>
    <row r="55" spans="1:10" ht="17.399999999999999" x14ac:dyDescent="0.3">
      <c r="A55" s="185"/>
      <c r="B55" s="185"/>
      <c r="C55" s="185"/>
      <c r="D55" s="185"/>
      <c r="E55" s="185"/>
      <c r="F55" s="185"/>
      <c r="G55" s="185"/>
      <c r="H55" s="185"/>
      <c r="I55" s="185"/>
      <c r="J55" s="185"/>
    </row>
    <row r="56" spans="1:10" ht="17.399999999999999" x14ac:dyDescent="0.3">
      <c r="A56" s="185"/>
      <c r="B56" s="185"/>
      <c r="C56" s="185"/>
      <c r="D56" s="185"/>
      <c r="E56" s="185"/>
      <c r="F56" s="185"/>
      <c r="G56" s="185"/>
      <c r="H56" s="185"/>
      <c r="I56" s="185"/>
      <c r="J56" s="185"/>
    </row>
    <row r="57" spans="1:10" ht="17.399999999999999" x14ac:dyDescent="0.3">
      <c r="A57" s="185"/>
      <c r="B57" s="185"/>
      <c r="C57" s="185"/>
      <c r="D57" s="185"/>
      <c r="E57" s="185"/>
      <c r="F57" s="185"/>
      <c r="G57" s="185"/>
      <c r="H57" s="185"/>
      <c r="I57" s="185"/>
      <c r="J57" s="185"/>
    </row>
    <row r="58" spans="1:10" ht="17.399999999999999" x14ac:dyDescent="0.3">
      <c r="A58" s="452">
        <f ca="1">TODAY()</f>
        <v>45040</v>
      </c>
      <c r="B58" s="452"/>
      <c r="C58" s="452"/>
      <c r="D58" s="452"/>
      <c r="E58" s="452"/>
      <c r="F58" s="452"/>
      <c r="G58" s="452"/>
      <c r="H58" s="452"/>
      <c r="I58" s="452"/>
      <c r="J58" s="452"/>
    </row>
    <row r="59" spans="1:10" ht="17.399999999999999" x14ac:dyDescent="0.3">
      <c r="A59" s="452" t="str">
        <f>'DMT - trecho 1'!A48:AB48</f>
        <v>BARREIRINHAS - MA</v>
      </c>
      <c r="B59" s="452"/>
      <c r="C59" s="452"/>
      <c r="D59" s="452"/>
      <c r="E59" s="452"/>
      <c r="F59" s="452"/>
      <c r="G59" s="452"/>
      <c r="H59" s="452"/>
      <c r="I59" s="452"/>
      <c r="J59" s="452"/>
    </row>
  </sheetData>
  <mergeCells count="6">
    <mergeCell ref="B2:H2"/>
    <mergeCell ref="A58:J58"/>
    <mergeCell ref="A59:J59"/>
    <mergeCell ref="A17:I17"/>
    <mergeCell ref="A28:J28"/>
    <mergeCell ref="A9:J9"/>
  </mergeCells>
  <pageMargins left="0.51181102362204722" right="0.51181102362204722" top="0.78740157480314965" bottom="0.78740157480314965" header="0.31496062992125984" footer="0.31496062992125984"/>
  <pageSetup paperSize="9" scale="60"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O36"/>
  <sheetViews>
    <sheetView showGridLines="0" view="pageBreakPreview" topLeftCell="C1" zoomScale="90" zoomScaleNormal="100" zoomScaleSheetLayoutView="90" workbookViewId="0">
      <selection activeCell="J6" sqref="J6"/>
    </sheetView>
  </sheetViews>
  <sheetFormatPr defaultColWidth="9.109375" defaultRowHeight="15" x14ac:dyDescent="0.25"/>
  <cols>
    <col min="1" max="1" width="17.109375" style="135" customWidth="1"/>
    <col min="2" max="2" width="17.44140625" style="135" customWidth="1"/>
    <col min="3" max="3" width="17.6640625" style="135" customWidth="1"/>
    <col min="4" max="4" width="7.88671875" style="135" customWidth="1"/>
    <col min="5" max="9" width="18.33203125" style="135" bestFit="1" customWidth="1"/>
    <col min="10" max="10" width="21.6640625" style="135" bestFit="1" customWidth="1"/>
    <col min="11" max="11" width="21" style="135" customWidth="1"/>
    <col min="12" max="12" width="17.109375" style="135" bestFit="1" customWidth="1"/>
    <col min="13" max="13" width="19" style="135" bestFit="1" customWidth="1"/>
    <col min="14" max="14" width="9.109375" style="135"/>
    <col min="15" max="15" width="9.44140625" style="135" bestFit="1" customWidth="1"/>
    <col min="16" max="16384" width="9.109375" style="135"/>
  </cols>
  <sheetData>
    <row r="1" spans="1:15" ht="88.5" customHeight="1" x14ac:dyDescent="0.25"/>
    <row r="2" spans="1:15" x14ac:dyDescent="0.25">
      <c r="A2" s="205" t="str">
        <f>'RESUMO GERAL'!A2</f>
        <v>OBJETO:</v>
      </c>
      <c r="B2" s="135" t="str">
        <f>'PLANILHA SINTÉTICA'!B2:H2</f>
        <v>SERVIÇOS DE IMPLANTAÇÃO, RECUPERAÇÃO E MANUTENÇÃO DE ESTRADAS VICINAIS NA ZONA RURAL DO MUNICÍPIO DE BARREIRINHAS/MA.</v>
      </c>
    </row>
    <row r="3" spans="1:15" x14ac:dyDescent="0.25">
      <c r="A3" s="205" t="str">
        <f>'RESUMO GERAL'!A3</f>
        <v>LOCAL:</v>
      </c>
      <c r="B3" s="135" t="str">
        <f>'PLANILHA SINTÉTICA'!B3:H3</f>
        <v>Barrerinhas/MA</v>
      </c>
    </row>
    <row r="4" spans="1:15" x14ac:dyDescent="0.25">
      <c r="A4" s="205" t="str">
        <f>'RESUMO GERAL'!A4</f>
        <v>PROPONENTE:</v>
      </c>
      <c r="B4" s="135" t="str">
        <f>'PLANILHA SINTÉTICA'!B4:H4</f>
        <v>Prefeitura Municipal de Barreirinhas/MA</v>
      </c>
    </row>
    <row r="5" spans="1:15" x14ac:dyDescent="0.25">
      <c r="A5" s="205" t="str">
        <f>'RESUMO GERAL'!A5</f>
        <v>DATA REF.:</v>
      </c>
      <c r="B5" s="135" t="str">
        <f>'PLANILHA SINTÉTICA'!B5:H5</f>
        <v>SINAPI 01/2023 E DNIT SICRO 3 10/2022</v>
      </c>
    </row>
    <row r="6" spans="1:15" s="232" customFormat="1" ht="30" x14ac:dyDescent="0.3">
      <c r="A6" s="231" t="str">
        <f>'RESUMO GERAL'!A6</f>
        <v>ENCARGOS SOCIAIS:</v>
      </c>
      <c r="B6" s="232" t="str">
        <f>'RESUMO GERAL'!B6</f>
        <v>112,90 % e 70,87% - não desonerado</v>
      </c>
    </row>
    <row r="7" spans="1:15" x14ac:dyDescent="0.25">
      <c r="A7" s="205" t="str">
        <f>'RESUMO GERAL'!A7</f>
        <v>BDI:</v>
      </c>
      <c r="B7" s="233">
        <f>'RESUMO GERAL'!B7</f>
        <v>0.24229999999999999</v>
      </c>
    </row>
    <row r="8" spans="1:15" ht="15.6" thickBot="1" x14ac:dyDescent="0.3">
      <c r="O8" s="135">
        <f>1.2345</f>
        <v>1.2344999999999999</v>
      </c>
    </row>
    <row r="9" spans="1:15" s="396" customFormat="1" ht="15" customHeight="1" x14ac:dyDescent="0.25">
      <c r="A9" s="568" t="s">
        <v>10</v>
      </c>
      <c r="B9" s="570" t="s">
        <v>11</v>
      </c>
      <c r="C9" s="571"/>
      <c r="D9" s="572"/>
      <c r="E9" s="568" t="s">
        <v>191</v>
      </c>
      <c r="F9" s="568" t="s">
        <v>192</v>
      </c>
      <c r="G9" s="568" t="s">
        <v>193</v>
      </c>
      <c r="H9" s="568" t="s">
        <v>194</v>
      </c>
      <c r="I9" s="568" t="s">
        <v>195</v>
      </c>
      <c r="J9" s="568" t="s">
        <v>196</v>
      </c>
      <c r="K9" s="568" t="s">
        <v>197</v>
      </c>
    </row>
    <row r="10" spans="1:15" s="396" customFormat="1" ht="17.25" customHeight="1" thickBot="1" x14ac:dyDescent="0.3">
      <c r="A10" s="569"/>
      <c r="B10" s="573"/>
      <c r="C10" s="574"/>
      <c r="D10" s="575"/>
      <c r="E10" s="569"/>
      <c r="F10" s="569"/>
      <c r="G10" s="569"/>
      <c r="H10" s="569"/>
      <c r="I10" s="569"/>
      <c r="J10" s="569"/>
      <c r="K10" s="569"/>
    </row>
    <row r="11" spans="1:15" ht="6" customHeight="1" x14ac:dyDescent="0.25"/>
    <row r="12" spans="1:15" s="407" customFormat="1" ht="15.6" customHeight="1" x14ac:dyDescent="0.25">
      <c r="A12" s="413" t="str">
        <f>CAPA!A11</f>
        <v>OBJETO: SERVIÇOS DE IMPLANTAÇÃO, RECUPERAÇÃO E MANUTENÇÃO DE ESTRADAS VICINAIS NA ZONA RURAL DO MUNICÍPIO DE BARREIRINHAS/MA.</v>
      </c>
      <c r="B12" s="413"/>
      <c r="C12" s="413"/>
      <c r="D12" s="413"/>
      <c r="E12" s="413"/>
      <c r="F12" s="413"/>
      <c r="G12" s="413"/>
      <c r="H12" s="413"/>
      <c r="I12" s="413"/>
      <c r="J12" s="413"/>
      <c r="K12" s="414"/>
      <c r="M12" s="415" t="e">
        <f>K13+K15+K17+K19+K21+K23</f>
        <v>#REF!</v>
      </c>
    </row>
    <row r="13" spans="1:15" s="232" customFormat="1" ht="31.5" customHeight="1" x14ac:dyDescent="0.3">
      <c r="A13" s="543">
        <v>1</v>
      </c>
      <c r="B13" s="543" t="str">
        <f>'ORÇAMENTO GERAL'!B17</f>
        <v>SERVIÇOS PRELIMINARES</v>
      </c>
      <c r="C13" s="547"/>
      <c r="D13" s="548"/>
      <c r="E13" s="284">
        <f>E14*$K$13</f>
        <v>13059.077499999999</v>
      </c>
      <c r="F13" s="284">
        <f t="shared" ref="F13:J13" si="0">F14*$K$13</f>
        <v>7835.4464999999991</v>
      </c>
      <c r="G13" s="284">
        <f t="shared" si="0"/>
        <v>7835.4464999999991</v>
      </c>
      <c r="H13" s="284">
        <f t="shared" si="0"/>
        <v>7835.4464999999991</v>
      </c>
      <c r="I13" s="284">
        <f t="shared" si="0"/>
        <v>7835.4464999999991</v>
      </c>
      <c r="J13" s="284">
        <f t="shared" si="0"/>
        <v>7835.4464999999991</v>
      </c>
      <c r="K13" s="545">
        <f>'PLANILHA SINTÉTICA'!J10</f>
        <v>52236.31</v>
      </c>
      <c r="L13" s="260">
        <f t="shared" ref="L13:L24" si="1">SUM(E13:J13)</f>
        <v>52236.30999999999</v>
      </c>
    </row>
    <row r="14" spans="1:15" x14ac:dyDescent="0.25">
      <c r="A14" s="544"/>
      <c r="B14" s="544"/>
      <c r="C14" s="549"/>
      <c r="D14" s="550"/>
      <c r="E14" s="416">
        <v>0.25</v>
      </c>
      <c r="F14" s="417">
        <v>0.15</v>
      </c>
      <c r="G14" s="417">
        <v>0.15</v>
      </c>
      <c r="H14" s="417">
        <v>0.15</v>
      </c>
      <c r="I14" s="417">
        <v>0.15</v>
      </c>
      <c r="J14" s="417">
        <v>0.15</v>
      </c>
      <c r="K14" s="546"/>
      <c r="L14" s="267">
        <f t="shared" si="1"/>
        <v>1</v>
      </c>
    </row>
    <row r="15" spans="1:15" ht="15.75" customHeight="1" x14ac:dyDescent="0.25">
      <c r="A15" s="543">
        <v>2</v>
      </c>
      <c r="B15" s="543" t="str">
        <f>'ORÇAMENTO GERAL'!B22</f>
        <v>SERVIÇOS DE TERRAPLENAGEM</v>
      </c>
      <c r="C15" s="547"/>
      <c r="D15" s="548"/>
      <c r="E15" s="281">
        <f>E16*$K$15</f>
        <v>359307.52000000002</v>
      </c>
      <c r="F15" s="281">
        <f>F16*$K$15</f>
        <v>359307.52000000002</v>
      </c>
      <c r="G15" s="281">
        <f t="shared" ref="G15:I15" si="2">G16*$K$15</f>
        <v>359307.52000000002</v>
      </c>
      <c r="H15" s="281">
        <f t="shared" si="2"/>
        <v>359307.52000000002</v>
      </c>
      <c r="I15" s="281">
        <f t="shared" si="2"/>
        <v>359307.52000000002</v>
      </c>
      <c r="J15" s="283"/>
      <c r="K15" s="545">
        <f>'PLANILHA SINTÉTICA'!J11</f>
        <v>1796537.6</v>
      </c>
      <c r="L15" s="260">
        <f t="shared" si="1"/>
        <v>1796537.6</v>
      </c>
    </row>
    <row r="16" spans="1:15" x14ac:dyDescent="0.25">
      <c r="A16" s="544"/>
      <c r="B16" s="544"/>
      <c r="C16" s="549"/>
      <c r="D16" s="550"/>
      <c r="E16" s="416">
        <v>0.2</v>
      </c>
      <c r="F16" s="416">
        <v>0.2</v>
      </c>
      <c r="G16" s="416">
        <v>0.2</v>
      </c>
      <c r="H16" s="416">
        <v>0.2</v>
      </c>
      <c r="I16" s="416">
        <v>0.2</v>
      </c>
      <c r="J16" s="418"/>
      <c r="K16" s="546"/>
      <c r="L16" s="267">
        <f t="shared" si="1"/>
        <v>1</v>
      </c>
    </row>
    <row r="17" spans="1:12" ht="15.75" customHeight="1" x14ac:dyDescent="0.25">
      <c r="A17" s="543">
        <v>3</v>
      </c>
      <c r="B17" s="543" t="str">
        <f>'ORÇAMENTO GERAL'!B29</f>
        <v>SERVIÇOS DE REVESTIMENTO PRIMÁRIO</v>
      </c>
      <c r="C17" s="547"/>
      <c r="D17" s="548"/>
      <c r="E17" s="281"/>
      <c r="F17" s="281">
        <f>F18*$K$17</f>
        <v>401361.576</v>
      </c>
      <c r="G17" s="281">
        <f t="shared" ref="G17:J17" si="3">G18*$K$17</f>
        <v>401361.576</v>
      </c>
      <c r="H17" s="281">
        <f t="shared" si="3"/>
        <v>401361.576</v>
      </c>
      <c r="I17" s="281">
        <f t="shared" si="3"/>
        <v>401361.576</v>
      </c>
      <c r="J17" s="281">
        <f t="shared" si="3"/>
        <v>401361.576</v>
      </c>
      <c r="K17" s="545">
        <f>'PLANILHA SINTÉTICA'!J12</f>
        <v>2006807.88</v>
      </c>
      <c r="L17" s="260">
        <f t="shared" si="1"/>
        <v>2006807.88</v>
      </c>
    </row>
    <row r="18" spans="1:12" x14ac:dyDescent="0.25">
      <c r="A18" s="544"/>
      <c r="B18" s="544"/>
      <c r="C18" s="549"/>
      <c r="D18" s="550"/>
      <c r="E18" s="288"/>
      <c r="F18" s="416">
        <v>0.2</v>
      </c>
      <c r="G18" s="416">
        <v>0.2</v>
      </c>
      <c r="H18" s="416">
        <v>0.2</v>
      </c>
      <c r="I18" s="416">
        <v>0.2</v>
      </c>
      <c r="J18" s="416">
        <v>0.2</v>
      </c>
      <c r="K18" s="546"/>
      <c r="L18" s="267">
        <f t="shared" si="1"/>
        <v>1</v>
      </c>
    </row>
    <row r="19" spans="1:12" x14ac:dyDescent="0.25">
      <c r="A19" s="543">
        <v>4</v>
      </c>
      <c r="B19" s="543" t="str">
        <f>'ORÇAMENTO GERAL'!B35</f>
        <v>SERVIÇOS DE DRENAGEM</v>
      </c>
      <c r="C19" s="547"/>
      <c r="D19" s="548"/>
      <c r="E19" s="281">
        <f>E20*$K$19</f>
        <v>90405.42</v>
      </c>
      <c r="F19" s="281">
        <f>F20*$K$19</f>
        <v>90405.42</v>
      </c>
      <c r="G19" s="282"/>
      <c r="H19" s="283"/>
      <c r="I19" s="283"/>
      <c r="J19" s="283"/>
      <c r="K19" s="545">
        <f>'PLANILHA SINTÉTICA'!J13</f>
        <v>180810.84</v>
      </c>
      <c r="L19" s="260">
        <f t="shared" si="1"/>
        <v>180810.84</v>
      </c>
    </row>
    <row r="20" spans="1:12" x14ac:dyDescent="0.25">
      <c r="A20" s="544"/>
      <c r="B20" s="544"/>
      <c r="C20" s="549"/>
      <c r="D20" s="550"/>
      <c r="E20" s="416">
        <v>0.5</v>
      </c>
      <c r="F20" s="416">
        <v>0.5</v>
      </c>
      <c r="G20" s="288"/>
      <c r="H20" s="288"/>
      <c r="I20" s="288"/>
      <c r="J20" s="288"/>
      <c r="K20" s="546"/>
      <c r="L20" s="267">
        <f t="shared" si="1"/>
        <v>1</v>
      </c>
    </row>
    <row r="21" spans="1:12" hidden="1" x14ac:dyDescent="0.25">
      <c r="A21" s="543" t="s">
        <v>72</v>
      </c>
      <c r="B21" s="543" t="str">
        <f>'ORÇAMENTO GERAL'!B38</f>
        <v xml:space="preserve">RECUPERAÇÃO DE PONTE DE MADEIRA </v>
      </c>
      <c r="C21" s="547"/>
      <c r="D21" s="548"/>
      <c r="E21" s="281"/>
      <c r="F21" s="270"/>
      <c r="G21" s="282"/>
      <c r="H21" s="281" t="e">
        <f>H22*$K$21</f>
        <v>#REF!</v>
      </c>
      <c r="I21" s="281" t="e">
        <f>I22*$K$21</f>
        <v>#REF!</v>
      </c>
      <c r="J21" s="281"/>
      <c r="K21" s="545" t="e">
        <f>'PLANILHA SINTÉTICA'!J14</f>
        <v>#REF!</v>
      </c>
      <c r="L21" s="260" t="e">
        <f t="shared" si="1"/>
        <v>#REF!</v>
      </c>
    </row>
    <row r="22" spans="1:12" hidden="1" x14ac:dyDescent="0.25">
      <c r="A22" s="544"/>
      <c r="B22" s="544"/>
      <c r="C22" s="549"/>
      <c r="D22" s="550"/>
      <c r="E22" s="289"/>
      <c r="F22" s="290"/>
      <c r="G22" s="290"/>
      <c r="H22" s="289">
        <v>0.5</v>
      </c>
      <c r="I22" s="289">
        <v>0.5</v>
      </c>
      <c r="J22" s="289"/>
      <c r="K22" s="546"/>
      <c r="L22" s="267">
        <f t="shared" si="1"/>
        <v>1</v>
      </c>
    </row>
    <row r="23" spans="1:12" ht="15.75" customHeight="1" x14ac:dyDescent="0.25">
      <c r="A23" s="551">
        <v>5</v>
      </c>
      <c r="B23" s="543" t="str">
        <f>'ORÇAMENTO GERAL'!B40</f>
        <v>RECUPERAÇÃO DE ÁREAS DEGRADADAS</v>
      </c>
      <c r="C23" s="547"/>
      <c r="D23" s="548"/>
      <c r="E23" s="291"/>
      <c r="F23" s="292"/>
      <c r="G23" s="292"/>
      <c r="H23" s="292"/>
      <c r="I23" s="292"/>
      <c r="J23" s="281">
        <f>J24*$K$23</f>
        <v>32340</v>
      </c>
      <c r="K23" s="545">
        <f>'PLANILHA SINTÉTICA'!$J$15</f>
        <v>32340</v>
      </c>
      <c r="L23" s="260">
        <f t="shared" si="1"/>
        <v>32340</v>
      </c>
    </row>
    <row r="24" spans="1:12" ht="15.75" customHeight="1" x14ac:dyDescent="0.25">
      <c r="A24" s="552"/>
      <c r="B24" s="544"/>
      <c r="C24" s="549"/>
      <c r="D24" s="550"/>
      <c r="E24" s="288"/>
      <c r="F24" s="288"/>
      <c r="G24" s="288"/>
      <c r="H24" s="288"/>
      <c r="I24" s="288"/>
      <c r="J24" s="416">
        <v>1</v>
      </c>
      <c r="K24" s="546"/>
      <c r="L24" s="267">
        <f t="shared" si="1"/>
        <v>1</v>
      </c>
    </row>
    <row r="25" spans="1:12" ht="15.75" customHeight="1" x14ac:dyDescent="0.25">
      <c r="A25" s="553" t="s">
        <v>248</v>
      </c>
      <c r="B25" s="554"/>
      <c r="C25" s="554"/>
      <c r="D25" s="554"/>
      <c r="E25" s="557">
        <f>E13+E15+E17+E23+E19</f>
        <v>462772.01750000002</v>
      </c>
      <c r="F25" s="557">
        <f t="shared" ref="F25:J25" si="4">F13+F15+F17+F23+F19</f>
        <v>858909.96250000002</v>
      </c>
      <c r="G25" s="557">
        <f t="shared" si="4"/>
        <v>768504.54249999998</v>
      </c>
      <c r="H25" s="557">
        <f t="shared" si="4"/>
        <v>768504.54249999998</v>
      </c>
      <c r="I25" s="557">
        <f t="shared" si="4"/>
        <v>768504.54249999998</v>
      </c>
      <c r="J25" s="557">
        <f t="shared" si="4"/>
        <v>441537.02250000002</v>
      </c>
      <c r="K25" s="557">
        <f>SUM(E25:J25)</f>
        <v>4068732.63</v>
      </c>
      <c r="L25" s="267"/>
    </row>
    <row r="26" spans="1:12" ht="15.75" customHeight="1" x14ac:dyDescent="0.25">
      <c r="A26" s="555"/>
      <c r="B26" s="556"/>
      <c r="C26" s="556"/>
      <c r="D26" s="556"/>
      <c r="E26" s="558"/>
      <c r="F26" s="558"/>
      <c r="G26" s="558"/>
      <c r="H26" s="558"/>
      <c r="I26" s="558"/>
      <c r="J26" s="558"/>
      <c r="K26" s="558"/>
      <c r="L26" s="267"/>
    </row>
    <row r="27" spans="1:12" ht="15.75" customHeight="1" thickBot="1" x14ac:dyDescent="0.3">
      <c r="A27" s="285"/>
      <c r="B27" s="134"/>
      <c r="C27" s="134"/>
      <c r="D27" s="286"/>
      <c r="E27" s="293"/>
      <c r="J27" s="293"/>
      <c r="K27" s="294"/>
      <c r="L27" s="267"/>
    </row>
    <row r="28" spans="1:12" s="407" customFormat="1" ht="15" customHeight="1" x14ac:dyDescent="0.25">
      <c r="A28" s="553" t="s">
        <v>249</v>
      </c>
      <c r="B28" s="554"/>
      <c r="C28" s="554"/>
      <c r="D28" s="566"/>
      <c r="E28" s="559" t="s">
        <v>191</v>
      </c>
      <c r="F28" s="559" t="s">
        <v>192</v>
      </c>
      <c r="G28" s="559" t="s">
        <v>193</v>
      </c>
      <c r="H28" s="559" t="s">
        <v>194</v>
      </c>
      <c r="I28" s="559" t="s">
        <v>195</v>
      </c>
      <c r="J28" s="559" t="s">
        <v>196</v>
      </c>
      <c r="K28" s="559" t="s">
        <v>198</v>
      </c>
    </row>
    <row r="29" spans="1:12" s="407" customFormat="1" ht="15.75" customHeight="1" thickBot="1" x14ac:dyDescent="0.3">
      <c r="A29" s="555"/>
      <c r="B29" s="556"/>
      <c r="C29" s="556"/>
      <c r="D29" s="567"/>
      <c r="E29" s="560"/>
      <c r="F29" s="560"/>
      <c r="G29" s="560"/>
      <c r="H29" s="560"/>
      <c r="I29" s="560"/>
      <c r="J29" s="560"/>
      <c r="K29" s="560"/>
    </row>
    <row r="30" spans="1:12" ht="15.75" customHeight="1" x14ac:dyDescent="0.25">
      <c r="A30" s="561" t="s">
        <v>188</v>
      </c>
      <c r="B30" s="562"/>
      <c r="C30" s="562"/>
      <c r="D30" s="563"/>
      <c r="E30" s="295">
        <f>(E25)/$K$25</f>
        <v>0.11373861582543948</v>
      </c>
      <c r="F30" s="295">
        <f t="shared" ref="F30:J30" si="5">(F25)/$K$25</f>
        <v>0.21110012394695005</v>
      </c>
      <c r="G30" s="295">
        <f t="shared" si="5"/>
        <v>0.18888057102439784</v>
      </c>
      <c r="H30" s="295">
        <f t="shared" si="5"/>
        <v>0.18888057102439784</v>
      </c>
      <c r="I30" s="295">
        <f t="shared" si="5"/>
        <v>0.18888057102439784</v>
      </c>
      <c r="J30" s="295">
        <f t="shared" si="5"/>
        <v>0.10851954715441699</v>
      </c>
      <c r="K30" s="296">
        <f>SUM(E30:J30)</f>
        <v>1</v>
      </c>
      <c r="L30" s="245">
        <f>SUM(E30:J30)</f>
        <v>1</v>
      </c>
    </row>
    <row r="31" spans="1:12" ht="15" customHeight="1" x14ac:dyDescent="0.25">
      <c r="A31" s="564"/>
      <c r="B31" s="565"/>
      <c r="C31" s="565"/>
      <c r="D31" s="565"/>
      <c r="E31" s="287"/>
      <c r="F31" s="287"/>
      <c r="G31" s="287"/>
      <c r="H31" s="287"/>
      <c r="I31" s="287"/>
      <c r="J31" s="287"/>
      <c r="K31" s="287"/>
      <c r="L31" s="245"/>
    </row>
    <row r="32" spans="1:12" ht="15.75" customHeight="1" x14ac:dyDescent="0.25">
      <c r="A32" s="564"/>
      <c r="B32" s="565"/>
      <c r="C32" s="565"/>
      <c r="D32" s="565"/>
      <c r="E32" s="159"/>
      <c r="F32" s="159"/>
      <c r="G32" s="159"/>
      <c r="H32" s="159"/>
      <c r="I32" s="159"/>
      <c r="J32" s="159"/>
      <c r="K32" s="159"/>
    </row>
    <row r="33" spans="1:11" ht="15.75" customHeight="1" x14ac:dyDescent="0.25">
      <c r="A33" s="134"/>
      <c r="B33" s="134"/>
      <c r="C33" s="134"/>
      <c r="D33" s="134"/>
      <c r="E33" s="159"/>
      <c r="F33" s="159"/>
      <c r="G33" s="159"/>
      <c r="H33" s="159"/>
      <c r="I33" s="159"/>
      <c r="J33" s="159"/>
      <c r="K33" s="159"/>
    </row>
    <row r="34" spans="1:11" ht="15.75" customHeight="1" x14ac:dyDescent="0.25">
      <c r="A34" s="134"/>
      <c r="B34" s="134"/>
      <c r="C34" s="134"/>
      <c r="D34" s="134"/>
      <c r="E34" s="159"/>
      <c r="F34" s="159"/>
      <c r="G34" s="159"/>
      <c r="H34" s="159"/>
      <c r="I34" s="159"/>
      <c r="J34" s="159"/>
      <c r="K34" s="159"/>
    </row>
    <row r="35" spans="1:11" ht="15.75" customHeight="1" x14ac:dyDescent="0.25">
      <c r="A35" s="434">
        <f ca="1">TODAY()</f>
        <v>45040</v>
      </c>
      <c r="B35" s="434"/>
      <c r="C35" s="434"/>
      <c r="D35" s="434"/>
      <c r="E35" s="434"/>
      <c r="F35" s="434"/>
      <c r="G35" s="434"/>
      <c r="H35" s="434"/>
      <c r="I35" s="434"/>
      <c r="J35" s="434"/>
      <c r="K35" s="434"/>
    </row>
    <row r="36" spans="1:11" x14ac:dyDescent="0.25">
      <c r="A36" s="434" t="str">
        <f>'PLANILHA SINTÉTICA'!A59:J59</f>
        <v>BARREIRINHAS - MA</v>
      </c>
      <c r="B36" s="434"/>
      <c r="C36" s="434"/>
      <c r="D36" s="434"/>
      <c r="E36" s="434"/>
      <c r="F36" s="434"/>
      <c r="G36" s="434"/>
      <c r="H36" s="434"/>
      <c r="I36" s="434"/>
      <c r="J36" s="434"/>
      <c r="K36" s="434"/>
    </row>
  </sheetData>
  <mergeCells count="47">
    <mergeCell ref="H9:H10"/>
    <mergeCell ref="I9:I10"/>
    <mergeCell ref="J9:J10"/>
    <mergeCell ref="K9:K10"/>
    <mergeCell ref="A9:A10"/>
    <mergeCell ref="B9:D10"/>
    <mergeCell ref="E9:E10"/>
    <mergeCell ref="F9:F10"/>
    <mergeCell ref="G9:G10"/>
    <mergeCell ref="I28:I29"/>
    <mergeCell ref="J28:J29"/>
    <mergeCell ref="B17:D18"/>
    <mergeCell ref="I25:I26"/>
    <mergeCell ref="J25:J26"/>
    <mergeCell ref="B23:D24"/>
    <mergeCell ref="B19:D20"/>
    <mergeCell ref="B21:D22"/>
    <mergeCell ref="A36:K36"/>
    <mergeCell ref="A25:D26"/>
    <mergeCell ref="E25:E26"/>
    <mergeCell ref="F25:F26"/>
    <mergeCell ref="G25:G26"/>
    <mergeCell ref="K28:K29"/>
    <mergeCell ref="A30:D30"/>
    <mergeCell ref="A31:D32"/>
    <mergeCell ref="A28:D29"/>
    <mergeCell ref="E28:E29"/>
    <mergeCell ref="F28:F29"/>
    <mergeCell ref="G28:G29"/>
    <mergeCell ref="H28:H29"/>
    <mergeCell ref="H25:H26"/>
    <mergeCell ref="A35:K35"/>
    <mergeCell ref="K25:K26"/>
    <mergeCell ref="A19:A20"/>
    <mergeCell ref="K23:K24"/>
    <mergeCell ref="K13:K14"/>
    <mergeCell ref="A15:A16"/>
    <mergeCell ref="B15:D16"/>
    <mergeCell ref="K15:K16"/>
    <mergeCell ref="A17:A18"/>
    <mergeCell ref="K17:K18"/>
    <mergeCell ref="A23:A24"/>
    <mergeCell ref="A13:A14"/>
    <mergeCell ref="B13:D14"/>
    <mergeCell ref="K19:K20"/>
    <mergeCell ref="A21:A22"/>
    <mergeCell ref="K21:K22"/>
  </mergeCells>
  <pageMargins left="0.51181102362204722" right="0.51181102362204722" top="0.78740157480314965" bottom="0.78740157480314965" header="0.31496062992125984" footer="0.31496062992125984"/>
  <pageSetup paperSize="9" scale="69" orientation="landscape"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O31"/>
  <sheetViews>
    <sheetView showGridLines="0" view="pageBreakPreview" zoomScale="90" zoomScaleNormal="100" zoomScaleSheetLayoutView="90" workbookViewId="0">
      <selection activeCell="A11" sqref="A11:I11"/>
    </sheetView>
  </sheetViews>
  <sheetFormatPr defaultColWidth="9.109375" defaultRowHeight="15" x14ac:dyDescent="0.25"/>
  <cols>
    <col min="1" max="1" width="18" style="135" customWidth="1"/>
    <col min="2" max="2" width="17.44140625" style="135" customWidth="1"/>
    <col min="3" max="3" width="17.6640625" style="135" customWidth="1"/>
    <col min="4" max="4" width="7.88671875" style="135" customWidth="1"/>
    <col min="5" max="5" width="15.88671875" style="135" bestFit="1" customWidth="1"/>
    <col min="6" max="6" width="14.6640625" style="135" bestFit="1" customWidth="1"/>
    <col min="7" max="7" width="14.88671875" style="135" bestFit="1" customWidth="1"/>
    <col min="8" max="9" width="14.6640625" style="135" bestFit="1" customWidth="1"/>
    <col min="10" max="10" width="15.5546875" style="135" customWidth="1"/>
    <col min="11" max="11" width="20.44140625" style="135" bestFit="1" customWidth="1"/>
    <col min="12" max="12" width="19" style="135" bestFit="1" customWidth="1"/>
    <col min="13" max="13" width="14.88671875" style="135" bestFit="1" customWidth="1"/>
    <col min="14" max="14" width="9.109375" style="135"/>
    <col min="15" max="15" width="9.33203125" style="135" bestFit="1" customWidth="1"/>
    <col min="16" max="16384" width="9.109375" style="135"/>
  </cols>
  <sheetData>
    <row r="1" spans="1:15" ht="89.25" customHeight="1" x14ac:dyDescent="0.25"/>
    <row r="2" spans="1:15" x14ac:dyDescent="0.25">
      <c r="A2" s="205" t="str">
        <f>'RESUMO GERAL'!A2</f>
        <v>OBJETO:</v>
      </c>
      <c r="B2" s="135" t="str">
        <f>'RESUMO GERAL'!B2</f>
        <v>Recuperação de Estradas Vicinais no Município de Conceição do Lago Açu/MA</v>
      </c>
    </row>
    <row r="3" spans="1:15" x14ac:dyDescent="0.25">
      <c r="A3" s="205" t="str">
        <f>'RESUMO GERAL'!A3</f>
        <v>LOCAL:</v>
      </c>
      <c r="B3" s="135" t="str">
        <f>'RESUMO GERAL'!B3</f>
        <v>Conceição do Lago Açu - MA</v>
      </c>
    </row>
    <row r="4" spans="1:15" x14ac:dyDescent="0.25">
      <c r="A4" s="205" t="str">
        <f>'RESUMO GERAL'!A4</f>
        <v>PROPONENTE:</v>
      </c>
      <c r="B4" s="135" t="str">
        <f>'RESUMO GERAL'!B4</f>
        <v>Prefeitura Municipal de Conceição do Lago Açu-MA</v>
      </c>
    </row>
    <row r="5" spans="1:15" x14ac:dyDescent="0.25">
      <c r="A5" s="205" t="str">
        <f>'RESUMO GERAL'!A5</f>
        <v>DATA REF.:</v>
      </c>
      <c r="B5" s="135" t="str">
        <f>'RESUMO GERAL'!B5</f>
        <v>SINAPI 09/2022 E DNIT SICRO 3 07/2022</v>
      </c>
    </row>
    <row r="6" spans="1:15" s="232" customFormat="1" ht="30" x14ac:dyDescent="0.3">
      <c r="A6" s="231" t="str">
        <f>'RESUMO GERAL'!A6</f>
        <v>ENCARGOS SOCIAIS:</v>
      </c>
      <c r="B6" s="232" t="str">
        <f>'RESUMO GERAL'!B6</f>
        <v>112,90 % e 70,87% - não desonerado</v>
      </c>
    </row>
    <row r="7" spans="1:15" x14ac:dyDescent="0.25">
      <c r="A7" s="205" t="str">
        <f>'RESUMO GERAL'!A7</f>
        <v>BDI:</v>
      </c>
      <c r="B7" s="233">
        <f>'RESUMO GERAL'!B7</f>
        <v>0.24229999999999999</v>
      </c>
    </row>
    <row r="8" spans="1:15" ht="15.6" thickBot="1" x14ac:dyDescent="0.3">
      <c r="M8" s="299"/>
      <c r="O8" s="135">
        <f>1.2345</f>
        <v>1.2344999999999999</v>
      </c>
    </row>
    <row r="9" spans="1:15" ht="20.25" customHeight="1" thickBot="1" x14ac:dyDescent="0.3">
      <c r="A9" s="477" t="s">
        <v>255</v>
      </c>
      <c r="B9" s="479" t="s">
        <v>11</v>
      </c>
      <c r="C9" s="480"/>
      <c r="D9" s="481"/>
      <c r="E9" s="479" t="s">
        <v>254</v>
      </c>
      <c r="F9" s="480"/>
      <c r="G9" s="480"/>
      <c r="H9" s="480"/>
      <c r="I9" s="480"/>
      <c r="J9" s="480"/>
      <c r="K9" s="481"/>
    </row>
    <row r="10" spans="1:15" ht="22.5" customHeight="1" thickBot="1" x14ac:dyDescent="0.3">
      <c r="A10" s="478"/>
      <c r="B10" s="482"/>
      <c r="C10" s="483"/>
      <c r="D10" s="483"/>
      <c r="E10" s="479" t="s">
        <v>250</v>
      </c>
      <c r="F10" s="481"/>
      <c r="G10" s="479" t="s">
        <v>251</v>
      </c>
      <c r="H10" s="481"/>
      <c r="I10" s="479" t="s">
        <v>252</v>
      </c>
      <c r="J10" s="481"/>
      <c r="K10" s="304" t="s">
        <v>253</v>
      </c>
    </row>
    <row r="11" spans="1:15" ht="6" customHeight="1" x14ac:dyDescent="0.25">
      <c r="K11" s="297"/>
    </row>
    <row r="12" spans="1:15" s="232" customFormat="1" ht="31.5" customHeight="1" x14ac:dyDescent="0.3">
      <c r="A12" s="543" t="s">
        <v>25</v>
      </c>
      <c r="B12" s="543" t="s">
        <v>525</v>
      </c>
      <c r="C12" s="547"/>
      <c r="D12" s="548"/>
      <c r="E12" s="576">
        <v>287306</v>
      </c>
      <c r="F12" s="576"/>
      <c r="G12" s="576">
        <f>K12-E12</f>
        <v>2694</v>
      </c>
      <c r="H12" s="576">
        <f>H13*$K$12</f>
        <v>0</v>
      </c>
      <c r="I12" s="576"/>
      <c r="J12" s="576"/>
      <c r="K12" s="545">
        <v>290000</v>
      </c>
      <c r="L12" s="260">
        <f>SUM(E12:J12)</f>
        <v>290000</v>
      </c>
    </row>
    <row r="13" spans="1:15" x14ac:dyDescent="0.25">
      <c r="A13" s="544"/>
      <c r="B13" s="544"/>
      <c r="C13" s="549"/>
      <c r="D13" s="550"/>
      <c r="E13" s="577"/>
      <c r="F13" s="577"/>
      <c r="G13" s="577"/>
      <c r="H13" s="577"/>
      <c r="I13" s="577"/>
      <c r="J13" s="577"/>
      <c r="K13" s="546"/>
      <c r="L13" s="267">
        <f>SUM(E13:J13)</f>
        <v>0</v>
      </c>
    </row>
    <row r="14" spans="1:15" x14ac:dyDescent="0.25">
      <c r="A14" s="298"/>
      <c r="B14" s="298"/>
      <c r="C14" s="298"/>
      <c r="D14" s="298"/>
      <c r="E14" s="293"/>
      <c r="F14" s="300"/>
      <c r="G14" s="300"/>
      <c r="H14" s="300"/>
      <c r="I14" s="300"/>
      <c r="J14" s="300"/>
      <c r="K14" s="301"/>
      <c r="L14" s="267"/>
    </row>
    <row r="15" spans="1:15" x14ac:dyDescent="0.25">
      <c r="A15" s="298"/>
      <c r="B15" s="298"/>
      <c r="C15" s="298"/>
      <c r="D15" s="298"/>
      <c r="E15" s="578">
        <f>E12</f>
        <v>287306</v>
      </c>
      <c r="F15" s="579"/>
      <c r="G15" s="578">
        <f>G12</f>
        <v>2694</v>
      </c>
      <c r="H15" s="579"/>
      <c r="I15" s="578"/>
      <c r="J15" s="579"/>
      <c r="K15" s="302">
        <f>K12</f>
        <v>290000</v>
      </c>
      <c r="L15" s="303"/>
    </row>
    <row r="16" spans="1:15" x14ac:dyDescent="0.25">
      <c r="A16" s="298"/>
      <c r="B16" s="298"/>
      <c r="C16" s="298"/>
      <c r="D16" s="298"/>
      <c r="E16" s="293"/>
      <c r="F16" s="300"/>
      <c r="G16" s="300"/>
      <c r="H16" s="300"/>
      <c r="I16" s="300"/>
      <c r="J16" s="300"/>
      <c r="K16" s="294"/>
      <c r="L16" s="267"/>
    </row>
    <row r="17" spans="1:12" x14ac:dyDescent="0.25">
      <c r="A17" s="298"/>
      <c r="B17" s="298"/>
      <c r="C17" s="298"/>
      <c r="D17" s="298"/>
      <c r="E17" s="293"/>
      <c r="F17" s="300"/>
      <c r="G17" s="300"/>
      <c r="H17" s="300"/>
      <c r="I17" s="300"/>
      <c r="J17" s="300"/>
      <c r="K17" s="294"/>
      <c r="L17" s="267"/>
    </row>
    <row r="18" spans="1:12" x14ac:dyDescent="0.25">
      <c r="A18" s="298"/>
      <c r="B18" s="298"/>
      <c r="C18" s="298"/>
      <c r="D18" s="298"/>
      <c r="E18" s="293"/>
      <c r="F18" s="300"/>
      <c r="G18" s="300"/>
      <c r="H18" s="300"/>
      <c r="I18" s="300"/>
      <c r="J18" s="300"/>
      <c r="K18" s="294"/>
      <c r="L18" s="267"/>
    </row>
    <row r="19" spans="1:12" x14ac:dyDescent="0.25">
      <c r="A19" s="298"/>
      <c r="B19" s="298"/>
      <c r="C19" s="298"/>
      <c r="D19" s="298"/>
      <c r="E19" s="293"/>
      <c r="F19" s="300"/>
      <c r="G19" s="300"/>
      <c r="H19" s="300"/>
      <c r="I19" s="300"/>
      <c r="J19" s="300"/>
      <c r="K19" s="294"/>
      <c r="L19" s="267"/>
    </row>
    <row r="20" spans="1:12" x14ac:dyDescent="0.25">
      <c r="A20" s="298"/>
      <c r="B20" s="298"/>
      <c r="C20" s="298"/>
      <c r="D20" s="298"/>
      <c r="E20" s="293"/>
      <c r="F20" s="300"/>
      <c r="G20" s="300"/>
      <c r="H20" s="300"/>
      <c r="I20" s="300"/>
      <c r="J20" s="300"/>
      <c r="K20" s="294"/>
      <c r="L20" s="267"/>
    </row>
    <row r="21" spans="1:12" x14ac:dyDescent="0.25">
      <c r="A21" s="298"/>
      <c r="B21" s="298"/>
      <c r="C21" s="298"/>
      <c r="D21" s="298"/>
      <c r="E21" s="293"/>
      <c r="F21" s="300"/>
      <c r="G21" s="300"/>
      <c r="H21" s="300"/>
      <c r="I21" s="300"/>
      <c r="J21" s="300"/>
      <c r="K21" s="294"/>
      <c r="L21" s="267"/>
    </row>
    <row r="22" spans="1:12" x14ac:dyDescent="0.25">
      <c r="A22" s="298"/>
      <c r="B22" s="298"/>
      <c r="C22" s="298"/>
      <c r="D22" s="298"/>
      <c r="E22" s="293"/>
      <c r="F22" s="300"/>
      <c r="G22" s="300"/>
      <c r="H22" s="300"/>
      <c r="I22" s="300"/>
      <c r="J22" s="300"/>
      <c r="K22" s="294"/>
      <c r="L22" s="267"/>
    </row>
    <row r="23" spans="1:12" x14ac:dyDescent="0.25">
      <c r="A23" s="298"/>
      <c r="B23" s="298"/>
      <c r="C23" s="298"/>
      <c r="D23" s="298"/>
      <c r="E23" s="293"/>
      <c r="F23" s="300"/>
      <c r="G23" s="300"/>
      <c r="H23" s="300"/>
      <c r="I23" s="300"/>
      <c r="J23" s="300"/>
      <c r="K23" s="294"/>
      <c r="L23" s="267"/>
    </row>
    <row r="24" spans="1:12" ht="15.75" customHeight="1" x14ac:dyDescent="0.25">
      <c r="A24" s="285"/>
      <c r="B24" s="134"/>
      <c r="C24" s="134"/>
      <c r="D24" s="286"/>
      <c r="E24" s="293"/>
      <c r="J24" s="293"/>
      <c r="K24" s="294"/>
      <c r="L24" s="267"/>
    </row>
    <row r="25" spans="1:12" ht="15" customHeight="1" x14ac:dyDescent="0.25">
      <c r="A25" s="305"/>
      <c r="B25" s="305"/>
      <c r="C25" s="305"/>
      <c r="D25" s="305"/>
      <c r="E25" s="305"/>
      <c r="F25" s="305"/>
      <c r="G25" s="305"/>
      <c r="H25" s="305"/>
      <c r="I25" s="305"/>
      <c r="J25" s="305"/>
      <c r="K25" s="305"/>
    </row>
    <row r="26" spans="1:12" ht="15" customHeight="1" x14ac:dyDescent="0.25">
      <c r="A26" s="305"/>
      <c r="B26" s="305"/>
      <c r="C26" s="305"/>
      <c r="D26" s="305"/>
      <c r="E26" s="305"/>
      <c r="F26" s="305"/>
      <c r="G26" s="305"/>
      <c r="H26" s="305"/>
      <c r="I26" s="305"/>
      <c r="J26" s="305"/>
      <c r="K26" s="305"/>
    </row>
    <row r="27" spans="1:12" ht="15" customHeight="1" x14ac:dyDescent="0.25">
      <c r="A27" s="305"/>
      <c r="B27" s="305"/>
      <c r="C27" s="305"/>
      <c r="D27" s="305"/>
      <c r="E27" s="305"/>
      <c r="F27" s="305"/>
      <c r="G27" s="305"/>
      <c r="H27" s="305"/>
      <c r="I27" s="305"/>
      <c r="J27" s="305"/>
      <c r="K27" s="305"/>
    </row>
    <row r="28" spans="1:12" ht="15" customHeight="1" x14ac:dyDescent="0.25">
      <c r="A28" s="434">
        <f ca="1">TODAY()</f>
        <v>45040</v>
      </c>
      <c r="B28" s="434"/>
      <c r="C28" s="434"/>
      <c r="D28" s="434"/>
      <c r="E28" s="434"/>
      <c r="F28" s="434"/>
      <c r="G28" s="434"/>
      <c r="H28" s="434"/>
      <c r="I28" s="434"/>
      <c r="J28" s="434"/>
      <c r="K28" s="434"/>
    </row>
    <row r="29" spans="1:12" ht="15" customHeight="1" x14ac:dyDescent="0.25">
      <c r="A29" s="434" t="s">
        <v>516</v>
      </c>
      <c r="B29" s="434"/>
      <c r="C29" s="434"/>
      <c r="D29" s="434"/>
      <c r="E29" s="434"/>
      <c r="F29" s="434"/>
      <c r="G29" s="434"/>
      <c r="H29" s="434"/>
      <c r="I29" s="434"/>
      <c r="J29" s="434"/>
      <c r="K29" s="434"/>
    </row>
    <row r="30" spans="1:12" ht="15" customHeight="1" x14ac:dyDescent="0.25"/>
    <row r="31" spans="1:12" ht="15" customHeight="1" x14ac:dyDescent="0.25"/>
  </sheetData>
  <mergeCells count="17">
    <mergeCell ref="E9:K9"/>
    <mergeCell ref="A12:A13"/>
    <mergeCell ref="B12:D13"/>
    <mergeCell ref="K12:K13"/>
    <mergeCell ref="A9:A10"/>
    <mergeCell ref="B9:D10"/>
    <mergeCell ref="E10:F10"/>
    <mergeCell ref="I10:J10"/>
    <mergeCell ref="G10:H10"/>
    <mergeCell ref="A29:K29"/>
    <mergeCell ref="E12:F13"/>
    <mergeCell ref="G12:H13"/>
    <mergeCell ref="I12:J13"/>
    <mergeCell ref="E15:F15"/>
    <mergeCell ref="G15:H15"/>
    <mergeCell ref="I15:J15"/>
    <mergeCell ref="A28:K28"/>
  </mergeCells>
  <pageMargins left="0.51181102362204722" right="0.51181102362204722" top="0.78740157480314965" bottom="0.78740157480314965" header="0.31496062992125984" footer="0.31496062992125984"/>
  <pageSetup paperSize="9" scale="78" orientation="landscape"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B0F0"/>
    <pageSetUpPr fitToPage="1"/>
  </sheetPr>
  <dimension ref="B1:N40"/>
  <sheetViews>
    <sheetView topLeftCell="A22" zoomScaleNormal="100" zoomScaleSheetLayoutView="100" workbookViewId="0">
      <selection activeCell="H20" sqref="H20"/>
    </sheetView>
  </sheetViews>
  <sheetFormatPr defaultRowHeight="13.8" x14ac:dyDescent="0.25"/>
  <cols>
    <col min="1" max="1" width="9.109375" style="82"/>
    <col min="2" max="2" width="36.6640625" style="82" customWidth="1"/>
    <col min="3" max="3" width="8.5546875" style="82" customWidth="1"/>
    <col min="4" max="7" width="10.6640625" style="82" customWidth="1"/>
    <col min="8" max="8" width="15.5546875" style="82" customWidth="1"/>
    <col min="9" max="257" width="9.109375" style="82"/>
    <col min="258" max="258" width="36.6640625" style="82" customWidth="1"/>
    <col min="259" max="259" width="8.5546875" style="82" customWidth="1"/>
    <col min="260" max="263" width="10.6640625" style="82" customWidth="1"/>
    <col min="264" max="264" width="15.5546875" style="82" customWidth="1"/>
    <col min="265" max="513" width="9.109375" style="82"/>
    <col min="514" max="514" width="36.6640625" style="82" customWidth="1"/>
    <col min="515" max="515" width="8.5546875" style="82" customWidth="1"/>
    <col min="516" max="519" width="10.6640625" style="82" customWidth="1"/>
    <col min="520" max="520" width="15.5546875" style="82" customWidth="1"/>
    <col min="521" max="769" width="9.109375" style="82"/>
    <col min="770" max="770" width="36.6640625" style="82" customWidth="1"/>
    <col min="771" max="771" width="8.5546875" style="82" customWidth="1"/>
    <col min="772" max="775" width="10.6640625" style="82" customWidth="1"/>
    <col min="776" max="776" width="15.5546875" style="82" customWidth="1"/>
    <col min="777" max="1025" width="9.109375" style="82"/>
    <col min="1026" max="1026" width="36.6640625" style="82" customWidth="1"/>
    <col min="1027" max="1027" width="8.5546875" style="82" customWidth="1"/>
    <col min="1028" max="1031" width="10.6640625" style="82" customWidth="1"/>
    <col min="1032" max="1032" width="15.5546875" style="82" customWidth="1"/>
    <col min="1033" max="1281" width="9.109375" style="82"/>
    <col min="1282" max="1282" width="36.6640625" style="82" customWidth="1"/>
    <col min="1283" max="1283" width="8.5546875" style="82" customWidth="1"/>
    <col min="1284" max="1287" width="10.6640625" style="82" customWidth="1"/>
    <col min="1288" max="1288" width="15.5546875" style="82" customWidth="1"/>
    <col min="1289" max="1537" width="9.109375" style="82"/>
    <col min="1538" max="1538" width="36.6640625" style="82" customWidth="1"/>
    <col min="1539" max="1539" width="8.5546875" style="82" customWidth="1"/>
    <col min="1540" max="1543" width="10.6640625" style="82" customWidth="1"/>
    <col min="1544" max="1544" width="15.5546875" style="82" customWidth="1"/>
    <col min="1545" max="1793" width="9.109375" style="82"/>
    <col min="1794" max="1794" width="36.6640625" style="82" customWidth="1"/>
    <col min="1795" max="1795" width="8.5546875" style="82" customWidth="1"/>
    <col min="1796" max="1799" width="10.6640625" style="82" customWidth="1"/>
    <col min="1800" max="1800" width="15.5546875" style="82" customWidth="1"/>
    <col min="1801" max="2049" width="9.109375" style="82"/>
    <col min="2050" max="2050" width="36.6640625" style="82" customWidth="1"/>
    <col min="2051" max="2051" width="8.5546875" style="82" customWidth="1"/>
    <col min="2052" max="2055" width="10.6640625" style="82" customWidth="1"/>
    <col min="2056" max="2056" width="15.5546875" style="82" customWidth="1"/>
    <col min="2057" max="2305" width="9.109375" style="82"/>
    <col min="2306" max="2306" width="36.6640625" style="82" customWidth="1"/>
    <col min="2307" max="2307" width="8.5546875" style="82" customWidth="1"/>
    <col min="2308" max="2311" width="10.6640625" style="82" customWidth="1"/>
    <col min="2312" max="2312" width="15.5546875" style="82" customWidth="1"/>
    <col min="2313" max="2561" width="9.109375" style="82"/>
    <col min="2562" max="2562" width="36.6640625" style="82" customWidth="1"/>
    <col min="2563" max="2563" width="8.5546875" style="82" customWidth="1"/>
    <col min="2564" max="2567" width="10.6640625" style="82" customWidth="1"/>
    <col min="2568" max="2568" width="15.5546875" style="82" customWidth="1"/>
    <col min="2569" max="2817" width="9.109375" style="82"/>
    <col min="2818" max="2818" width="36.6640625" style="82" customWidth="1"/>
    <col min="2819" max="2819" width="8.5546875" style="82" customWidth="1"/>
    <col min="2820" max="2823" width="10.6640625" style="82" customWidth="1"/>
    <col min="2824" max="2824" width="15.5546875" style="82" customWidth="1"/>
    <col min="2825" max="3073" width="9.109375" style="82"/>
    <col min="3074" max="3074" width="36.6640625" style="82" customWidth="1"/>
    <col min="3075" max="3075" width="8.5546875" style="82" customWidth="1"/>
    <col min="3076" max="3079" width="10.6640625" style="82" customWidth="1"/>
    <col min="3080" max="3080" width="15.5546875" style="82" customWidth="1"/>
    <col min="3081" max="3329" width="9.109375" style="82"/>
    <col min="3330" max="3330" width="36.6640625" style="82" customWidth="1"/>
    <col min="3331" max="3331" width="8.5546875" style="82" customWidth="1"/>
    <col min="3332" max="3335" width="10.6640625" style="82" customWidth="1"/>
    <col min="3336" max="3336" width="15.5546875" style="82" customWidth="1"/>
    <col min="3337" max="3585" width="9.109375" style="82"/>
    <col min="3586" max="3586" width="36.6640625" style="82" customWidth="1"/>
    <col min="3587" max="3587" width="8.5546875" style="82" customWidth="1"/>
    <col min="3588" max="3591" width="10.6640625" style="82" customWidth="1"/>
    <col min="3592" max="3592" width="15.5546875" style="82" customWidth="1"/>
    <col min="3593" max="3841" width="9.109375" style="82"/>
    <col min="3842" max="3842" width="36.6640625" style="82" customWidth="1"/>
    <col min="3843" max="3843" width="8.5546875" style="82" customWidth="1"/>
    <col min="3844" max="3847" width="10.6640625" style="82" customWidth="1"/>
    <col min="3848" max="3848" width="15.5546875" style="82" customWidth="1"/>
    <col min="3849" max="4097" width="9.109375" style="82"/>
    <col min="4098" max="4098" width="36.6640625" style="82" customWidth="1"/>
    <col min="4099" max="4099" width="8.5546875" style="82" customWidth="1"/>
    <col min="4100" max="4103" width="10.6640625" style="82" customWidth="1"/>
    <col min="4104" max="4104" width="15.5546875" style="82" customWidth="1"/>
    <col min="4105" max="4353" width="9.109375" style="82"/>
    <col min="4354" max="4354" width="36.6640625" style="82" customWidth="1"/>
    <col min="4355" max="4355" width="8.5546875" style="82" customWidth="1"/>
    <col min="4356" max="4359" width="10.6640625" style="82" customWidth="1"/>
    <col min="4360" max="4360" width="15.5546875" style="82" customWidth="1"/>
    <col min="4361" max="4609" width="9.109375" style="82"/>
    <col min="4610" max="4610" width="36.6640625" style="82" customWidth="1"/>
    <col min="4611" max="4611" width="8.5546875" style="82" customWidth="1"/>
    <col min="4612" max="4615" width="10.6640625" style="82" customWidth="1"/>
    <col min="4616" max="4616" width="15.5546875" style="82" customWidth="1"/>
    <col min="4617" max="4865" width="9.109375" style="82"/>
    <col min="4866" max="4866" width="36.6640625" style="82" customWidth="1"/>
    <col min="4867" max="4867" width="8.5546875" style="82" customWidth="1"/>
    <col min="4868" max="4871" width="10.6640625" style="82" customWidth="1"/>
    <col min="4872" max="4872" width="15.5546875" style="82" customWidth="1"/>
    <col min="4873" max="5121" width="9.109375" style="82"/>
    <col min="5122" max="5122" width="36.6640625" style="82" customWidth="1"/>
    <col min="5123" max="5123" width="8.5546875" style="82" customWidth="1"/>
    <col min="5124" max="5127" width="10.6640625" style="82" customWidth="1"/>
    <col min="5128" max="5128" width="15.5546875" style="82" customWidth="1"/>
    <col min="5129" max="5377" width="9.109375" style="82"/>
    <col min="5378" max="5378" width="36.6640625" style="82" customWidth="1"/>
    <col min="5379" max="5379" width="8.5546875" style="82" customWidth="1"/>
    <col min="5380" max="5383" width="10.6640625" style="82" customWidth="1"/>
    <col min="5384" max="5384" width="15.5546875" style="82" customWidth="1"/>
    <col min="5385" max="5633" width="9.109375" style="82"/>
    <col min="5634" max="5634" width="36.6640625" style="82" customWidth="1"/>
    <col min="5635" max="5635" width="8.5546875" style="82" customWidth="1"/>
    <col min="5636" max="5639" width="10.6640625" style="82" customWidth="1"/>
    <col min="5640" max="5640" width="15.5546875" style="82" customWidth="1"/>
    <col min="5641" max="5889" width="9.109375" style="82"/>
    <col min="5890" max="5890" width="36.6640625" style="82" customWidth="1"/>
    <col min="5891" max="5891" width="8.5546875" style="82" customWidth="1"/>
    <col min="5892" max="5895" width="10.6640625" style="82" customWidth="1"/>
    <col min="5896" max="5896" width="15.5546875" style="82" customWidth="1"/>
    <col min="5897" max="6145" width="9.109375" style="82"/>
    <col min="6146" max="6146" width="36.6640625" style="82" customWidth="1"/>
    <col min="6147" max="6147" width="8.5546875" style="82" customWidth="1"/>
    <col min="6148" max="6151" width="10.6640625" style="82" customWidth="1"/>
    <col min="6152" max="6152" width="15.5546875" style="82" customWidth="1"/>
    <col min="6153" max="6401" width="9.109375" style="82"/>
    <col min="6402" max="6402" width="36.6640625" style="82" customWidth="1"/>
    <col min="6403" max="6403" width="8.5546875" style="82" customWidth="1"/>
    <col min="6404" max="6407" width="10.6640625" style="82" customWidth="1"/>
    <col min="6408" max="6408" width="15.5546875" style="82" customWidth="1"/>
    <col min="6409" max="6657" width="9.109375" style="82"/>
    <col min="6658" max="6658" width="36.6640625" style="82" customWidth="1"/>
    <col min="6659" max="6659" width="8.5546875" style="82" customWidth="1"/>
    <col min="6660" max="6663" width="10.6640625" style="82" customWidth="1"/>
    <col min="6664" max="6664" width="15.5546875" style="82" customWidth="1"/>
    <col min="6665" max="6913" width="9.109375" style="82"/>
    <col min="6914" max="6914" width="36.6640625" style="82" customWidth="1"/>
    <col min="6915" max="6915" width="8.5546875" style="82" customWidth="1"/>
    <col min="6916" max="6919" width="10.6640625" style="82" customWidth="1"/>
    <col min="6920" max="6920" width="15.5546875" style="82" customWidth="1"/>
    <col min="6921" max="7169" width="9.109375" style="82"/>
    <col min="7170" max="7170" width="36.6640625" style="82" customWidth="1"/>
    <col min="7171" max="7171" width="8.5546875" style="82" customWidth="1"/>
    <col min="7172" max="7175" width="10.6640625" style="82" customWidth="1"/>
    <col min="7176" max="7176" width="15.5546875" style="82" customWidth="1"/>
    <col min="7177" max="7425" width="9.109375" style="82"/>
    <col min="7426" max="7426" width="36.6640625" style="82" customWidth="1"/>
    <col min="7427" max="7427" width="8.5546875" style="82" customWidth="1"/>
    <col min="7428" max="7431" width="10.6640625" style="82" customWidth="1"/>
    <col min="7432" max="7432" width="15.5546875" style="82" customWidth="1"/>
    <col min="7433" max="7681" width="9.109375" style="82"/>
    <col min="7682" max="7682" width="36.6640625" style="82" customWidth="1"/>
    <col min="7683" max="7683" width="8.5546875" style="82" customWidth="1"/>
    <col min="7684" max="7687" width="10.6640625" style="82" customWidth="1"/>
    <col min="7688" max="7688" width="15.5546875" style="82" customWidth="1"/>
    <col min="7689" max="7937" width="9.109375" style="82"/>
    <col min="7938" max="7938" width="36.6640625" style="82" customWidth="1"/>
    <col min="7939" max="7939" width="8.5546875" style="82" customWidth="1"/>
    <col min="7940" max="7943" width="10.6640625" style="82" customWidth="1"/>
    <col min="7944" max="7944" width="15.5546875" style="82" customWidth="1"/>
    <col min="7945" max="8193" width="9.109375" style="82"/>
    <col min="8194" max="8194" width="36.6640625" style="82" customWidth="1"/>
    <col min="8195" max="8195" width="8.5546875" style="82" customWidth="1"/>
    <col min="8196" max="8199" width="10.6640625" style="82" customWidth="1"/>
    <col min="8200" max="8200" width="15.5546875" style="82" customWidth="1"/>
    <col min="8201" max="8449" width="9.109375" style="82"/>
    <col min="8450" max="8450" width="36.6640625" style="82" customWidth="1"/>
    <col min="8451" max="8451" width="8.5546875" style="82" customWidth="1"/>
    <col min="8452" max="8455" width="10.6640625" style="82" customWidth="1"/>
    <col min="8456" max="8456" width="15.5546875" style="82" customWidth="1"/>
    <col min="8457" max="8705" width="9.109375" style="82"/>
    <col min="8706" max="8706" width="36.6640625" style="82" customWidth="1"/>
    <col min="8707" max="8707" width="8.5546875" style="82" customWidth="1"/>
    <col min="8708" max="8711" width="10.6640625" style="82" customWidth="1"/>
    <col min="8712" max="8712" width="15.5546875" style="82" customWidth="1"/>
    <col min="8713" max="8961" width="9.109375" style="82"/>
    <col min="8962" max="8962" width="36.6640625" style="82" customWidth="1"/>
    <col min="8963" max="8963" width="8.5546875" style="82" customWidth="1"/>
    <col min="8964" max="8967" width="10.6640625" style="82" customWidth="1"/>
    <col min="8968" max="8968" width="15.5546875" style="82" customWidth="1"/>
    <col min="8969" max="9217" width="9.109375" style="82"/>
    <col min="9218" max="9218" width="36.6640625" style="82" customWidth="1"/>
    <col min="9219" max="9219" width="8.5546875" style="82" customWidth="1"/>
    <col min="9220" max="9223" width="10.6640625" style="82" customWidth="1"/>
    <col min="9224" max="9224" width="15.5546875" style="82" customWidth="1"/>
    <col min="9225" max="9473" width="9.109375" style="82"/>
    <col min="9474" max="9474" width="36.6640625" style="82" customWidth="1"/>
    <col min="9475" max="9475" width="8.5546875" style="82" customWidth="1"/>
    <col min="9476" max="9479" width="10.6640625" style="82" customWidth="1"/>
    <col min="9480" max="9480" width="15.5546875" style="82" customWidth="1"/>
    <col min="9481" max="9729" width="9.109375" style="82"/>
    <col min="9730" max="9730" width="36.6640625" style="82" customWidth="1"/>
    <col min="9731" max="9731" width="8.5546875" style="82" customWidth="1"/>
    <col min="9732" max="9735" width="10.6640625" style="82" customWidth="1"/>
    <col min="9736" max="9736" width="15.5546875" style="82" customWidth="1"/>
    <col min="9737" max="9985" width="9.109375" style="82"/>
    <col min="9986" max="9986" width="36.6640625" style="82" customWidth="1"/>
    <col min="9987" max="9987" width="8.5546875" style="82" customWidth="1"/>
    <col min="9988" max="9991" width="10.6640625" style="82" customWidth="1"/>
    <col min="9992" max="9992" width="15.5546875" style="82" customWidth="1"/>
    <col min="9993" max="10241" width="9.109375" style="82"/>
    <col min="10242" max="10242" width="36.6640625" style="82" customWidth="1"/>
    <col min="10243" max="10243" width="8.5546875" style="82" customWidth="1"/>
    <col min="10244" max="10247" width="10.6640625" style="82" customWidth="1"/>
    <col min="10248" max="10248" width="15.5546875" style="82" customWidth="1"/>
    <col min="10249" max="10497" width="9.109375" style="82"/>
    <col min="10498" max="10498" width="36.6640625" style="82" customWidth="1"/>
    <col min="10499" max="10499" width="8.5546875" style="82" customWidth="1"/>
    <col min="10500" max="10503" width="10.6640625" style="82" customWidth="1"/>
    <col min="10504" max="10504" width="15.5546875" style="82" customWidth="1"/>
    <col min="10505" max="10753" width="9.109375" style="82"/>
    <col min="10754" max="10754" width="36.6640625" style="82" customWidth="1"/>
    <col min="10755" max="10755" width="8.5546875" style="82" customWidth="1"/>
    <col min="10756" max="10759" width="10.6640625" style="82" customWidth="1"/>
    <col min="10760" max="10760" width="15.5546875" style="82" customWidth="1"/>
    <col min="10761" max="11009" width="9.109375" style="82"/>
    <col min="11010" max="11010" width="36.6640625" style="82" customWidth="1"/>
    <col min="11011" max="11011" width="8.5546875" style="82" customWidth="1"/>
    <col min="11012" max="11015" width="10.6640625" style="82" customWidth="1"/>
    <col min="11016" max="11016" width="15.5546875" style="82" customWidth="1"/>
    <col min="11017" max="11265" width="9.109375" style="82"/>
    <col min="11266" max="11266" width="36.6640625" style="82" customWidth="1"/>
    <col min="11267" max="11267" width="8.5546875" style="82" customWidth="1"/>
    <col min="11268" max="11271" width="10.6640625" style="82" customWidth="1"/>
    <col min="11272" max="11272" width="15.5546875" style="82" customWidth="1"/>
    <col min="11273" max="11521" width="9.109375" style="82"/>
    <col min="11522" max="11522" width="36.6640625" style="82" customWidth="1"/>
    <col min="11523" max="11523" width="8.5546875" style="82" customWidth="1"/>
    <col min="11524" max="11527" width="10.6640625" style="82" customWidth="1"/>
    <col min="11528" max="11528" width="15.5546875" style="82" customWidth="1"/>
    <col min="11529" max="11777" width="9.109375" style="82"/>
    <col min="11778" max="11778" width="36.6640625" style="82" customWidth="1"/>
    <col min="11779" max="11779" width="8.5546875" style="82" customWidth="1"/>
    <col min="11780" max="11783" width="10.6640625" style="82" customWidth="1"/>
    <col min="11784" max="11784" width="15.5546875" style="82" customWidth="1"/>
    <col min="11785" max="12033" width="9.109375" style="82"/>
    <col min="12034" max="12034" width="36.6640625" style="82" customWidth="1"/>
    <col min="12035" max="12035" width="8.5546875" style="82" customWidth="1"/>
    <col min="12036" max="12039" width="10.6640625" style="82" customWidth="1"/>
    <col min="12040" max="12040" width="15.5546875" style="82" customWidth="1"/>
    <col min="12041" max="12289" width="9.109375" style="82"/>
    <col min="12290" max="12290" width="36.6640625" style="82" customWidth="1"/>
    <col min="12291" max="12291" width="8.5546875" style="82" customWidth="1"/>
    <col min="12292" max="12295" width="10.6640625" style="82" customWidth="1"/>
    <col min="12296" max="12296" width="15.5546875" style="82" customWidth="1"/>
    <col min="12297" max="12545" width="9.109375" style="82"/>
    <col min="12546" max="12546" width="36.6640625" style="82" customWidth="1"/>
    <col min="12547" max="12547" width="8.5546875" style="82" customWidth="1"/>
    <col min="12548" max="12551" width="10.6640625" style="82" customWidth="1"/>
    <col min="12552" max="12552" width="15.5546875" style="82" customWidth="1"/>
    <col min="12553" max="12801" width="9.109375" style="82"/>
    <col min="12802" max="12802" width="36.6640625" style="82" customWidth="1"/>
    <col min="12803" max="12803" width="8.5546875" style="82" customWidth="1"/>
    <col min="12804" max="12807" width="10.6640625" style="82" customWidth="1"/>
    <col min="12808" max="12808" width="15.5546875" style="82" customWidth="1"/>
    <col min="12809" max="13057" width="9.109375" style="82"/>
    <col min="13058" max="13058" width="36.6640625" style="82" customWidth="1"/>
    <col min="13059" max="13059" width="8.5546875" style="82" customWidth="1"/>
    <col min="13060" max="13063" width="10.6640625" style="82" customWidth="1"/>
    <col min="13064" max="13064" width="15.5546875" style="82" customWidth="1"/>
    <col min="13065" max="13313" width="9.109375" style="82"/>
    <col min="13314" max="13314" width="36.6640625" style="82" customWidth="1"/>
    <col min="13315" max="13315" width="8.5546875" style="82" customWidth="1"/>
    <col min="13316" max="13319" width="10.6640625" style="82" customWidth="1"/>
    <col min="13320" max="13320" width="15.5546875" style="82" customWidth="1"/>
    <col min="13321" max="13569" width="9.109375" style="82"/>
    <col min="13570" max="13570" width="36.6640625" style="82" customWidth="1"/>
    <col min="13571" max="13571" width="8.5546875" style="82" customWidth="1"/>
    <col min="13572" max="13575" width="10.6640625" style="82" customWidth="1"/>
    <col min="13576" max="13576" width="15.5546875" style="82" customWidth="1"/>
    <col min="13577" max="13825" width="9.109375" style="82"/>
    <col min="13826" max="13826" width="36.6640625" style="82" customWidth="1"/>
    <col min="13827" max="13827" width="8.5546875" style="82" customWidth="1"/>
    <col min="13828" max="13831" width="10.6640625" style="82" customWidth="1"/>
    <col min="13832" max="13832" width="15.5546875" style="82" customWidth="1"/>
    <col min="13833" max="14081" width="9.109375" style="82"/>
    <col min="14082" max="14082" width="36.6640625" style="82" customWidth="1"/>
    <col min="14083" max="14083" width="8.5546875" style="82" customWidth="1"/>
    <col min="14084" max="14087" width="10.6640625" style="82" customWidth="1"/>
    <col min="14088" max="14088" width="15.5546875" style="82" customWidth="1"/>
    <col min="14089" max="14337" width="9.109375" style="82"/>
    <col min="14338" max="14338" width="36.6640625" style="82" customWidth="1"/>
    <col min="14339" max="14339" width="8.5546875" style="82" customWidth="1"/>
    <col min="14340" max="14343" width="10.6640625" style="82" customWidth="1"/>
    <col min="14344" max="14344" width="15.5546875" style="82" customWidth="1"/>
    <col min="14345" max="14593" width="9.109375" style="82"/>
    <col min="14594" max="14594" width="36.6640625" style="82" customWidth="1"/>
    <col min="14595" max="14595" width="8.5546875" style="82" customWidth="1"/>
    <col min="14596" max="14599" width="10.6640625" style="82" customWidth="1"/>
    <col min="14600" max="14600" width="15.5546875" style="82" customWidth="1"/>
    <col min="14601" max="14849" width="9.109375" style="82"/>
    <col min="14850" max="14850" width="36.6640625" style="82" customWidth="1"/>
    <col min="14851" max="14851" width="8.5546875" style="82" customWidth="1"/>
    <col min="14852" max="14855" width="10.6640625" style="82" customWidth="1"/>
    <col min="14856" max="14856" width="15.5546875" style="82" customWidth="1"/>
    <col min="14857" max="15105" width="9.109375" style="82"/>
    <col min="15106" max="15106" width="36.6640625" style="82" customWidth="1"/>
    <col min="15107" max="15107" width="8.5546875" style="82" customWidth="1"/>
    <col min="15108" max="15111" width="10.6640625" style="82" customWidth="1"/>
    <col min="15112" max="15112" width="15.5546875" style="82" customWidth="1"/>
    <col min="15113" max="15361" width="9.109375" style="82"/>
    <col min="15362" max="15362" width="36.6640625" style="82" customWidth="1"/>
    <col min="15363" max="15363" width="8.5546875" style="82" customWidth="1"/>
    <col min="15364" max="15367" width="10.6640625" style="82" customWidth="1"/>
    <col min="15368" max="15368" width="15.5546875" style="82" customWidth="1"/>
    <col min="15369" max="15617" width="9.109375" style="82"/>
    <col min="15618" max="15618" width="36.6640625" style="82" customWidth="1"/>
    <col min="15619" max="15619" width="8.5546875" style="82" customWidth="1"/>
    <col min="15620" max="15623" width="10.6640625" style="82" customWidth="1"/>
    <col min="15624" max="15624" width="15.5546875" style="82" customWidth="1"/>
    <col min="15625" max="15873" width="9.109375" style="82"/>
    <col min="15874" max="15874" width="36.6640625" style="82" customWidth="1"/>
    <col min="15875" max="15875" width="8.5546875" style="82" customWidth="1"/>
    <col min="15876" max="15879" width="10.6640625" style="82" customWidth="1"/>
    <col min="15880" max="15880" width="15.5546875" style="82" customWidth="1"/>
    <col min="15881" max="16129" width="9.109375" style="82"/>
    <col min="16130" max="16130" width="36.6640625" style="82" customWidth="1"/>
    <col min="16131" max="16131" width="8.5546875" style="82" customWidth="1"/>
    <col min="16132" max="16135" width="10.6640625" style="82" customWidth="1"/>
    <col min="16136" max="16136" width="15.5546875" style="82" customWidth="1"/>
    <col min="16137" max="16384" width="9.109375" style="82"/>
  </cols>
  <sheetData>
    <row r="1" spans="2:10" ht="39.75" customHeight="1" x14ac:dyDescent="0.25">
      <c r="B1" s="580" t="s">
        <v>267</v>
      </c>
      <c r="C1" s="581"/>
      <c r="D1" s="581"/>
      <c r="E1" s="581"/>
      <c r="F1" s="582"/>
      <c r="G1" s="583" t="s">
        <v>2</v>
      </c>
      <c r="H1" s="584"/>
    </row>
    <row r="2" spans="2:10" ht="36.75" customHeight="1" x14ac:dyDescent="0.25">
      <c r="B2" s="585" t="s">
        <v>268</v>
      </c>
      <c r="C2" s="586"/>
      <c r="D2" s="586"/>
      <c r="E2" s="586"/>
      <c r="F2" s="587"/>
      <c r="G2" s="83" t="s">
        <v>269</v>
      </c>
      <c r="H2" s="84" t="s">
        <v>270</v>
      </c>
    </row>
    <row r="3" spans="2:10" ht="42" customHeight="1" x14ac:dyDescent="0.25">
      <c r="B3" s="588" t="s">
        <v>185</v>
      </c>
      <c r="C3" s="590" t="s">
        <v>101</v>
      </c>
      <c r="D3" s="592" t="s">
        <v>271</v>
      </c>
      <c r="E3" s="593"/>
      <c r="F3" s="592" t="s">
        <v>272</v>
      </c>
      <c r="G3" s="593"/>
      <c r="H3" s="594" t="s">
        <v>177</v>
      </c>
    </row>
    <row r="4" spans="2:10" x14ac:dyDescent="0.25">
      <c r="B4" s="589"/>
      <c r="C4" s="591"/>
      <c r="D4" s="85" t="s">
        <v>273</v>
      </c>
      <c r="E4" s="86" t="s">
        <v>274</v>
      </c>
      <c r="F4" s="85" t="s">
        <v>273</v>
      </c>
      <c r="G4" s="86" t="s">
        <v>274</v>
      </c>
      <c r="H4" s="595"/>
    </row>
    <row r="5" spans="2:10" x14ac:dyDescent="0.25">
      <c r="B5" s="87" t="s">
        <v>275</v>
      </c>
      <c r="C5" s="88">
        <v>1</v>
      </c>
      <c r="D5" s="88">
        <v>1</v>
      </c>
      <c r="E5" s="88">
        <v>0</v>
      </c>
      <c r="F5" s="89">
        <v>25.8629</v>
      </c>
      <c r="G5" s="89">
        <v>21.9039</v>
      </c>
      <c r="H5" s="90">
        <f>C5*((D5*F5)+(E5*G5))</f>
        <v>25.8629</v>
      </c>
      <c r="I5" s="91" t="s">
        <v>266</v>
      </c>
      <c r="J5" s="82" t="s">
        <v>305</v>
      </c>
    </row>
    <row r="6" spans="2:10" x14ac:dyDescent="0.25">
      <c r="B6" s="92" t="s">
        <v>276</v>
      </c>
      <c r="C6" s="88">
        <v>1</v>
      </c>
      <c r="D6" s="88">
        <v>1</v>
      </c>
      <c r="E6" s="88">
        <v>0</v>
      </c>
      <c r="F6" s="89">
        <v>87.339200000000005</v>
      </c>
      <c r="G6" s="89">
        <v>38.022599999999997</v>
      </c>
      <c r="H6" s="90">
        <f>C6*((D6*F6)+(E6*G6))</f>
        <v>87.339200000000005</v>
      </c>
      <c r="I6" s="91" t="s">
        <v>265</v>
      </c>
      <c r="J6" s="82" t="s">
        <v>305</v>
      </c>
    </row>
    <row r="7" spans="2:10" x14ac:dyDescent="0.25">
      <c r="B7" s="92"/>
      <c r="C7" s="93"/>
      <c r="D7" s="93"/>
      <c r="E7" s="93"/>
      <c r="F7" s="93"/>
      <c r="G7" s="93"/>
      <c r="H7" s="90"/>
    </row>
    <row r="8" spans="2:10" x14ac:dyDescent="0.25">
      <c r="B8" s="92"/>
      <c r="C8" s="93"/>
      <c r="D8" s="93"/>
      <c r="E8" s="93"/>
      <c r="F8" s="93"/>
      <c r="G8" s="93"/>
      <c r="H8" s="90"/>
    </row>
    <row r="9" spans="2:10" x14ac:dyDescent="0.25">
      <c r="B9" s="92"/>
      <c r="C9" s="93"/>
      <c r="D9" s="93"/>
      <c r="E9" s="93"/>
      <c r="F9" s="93"/>
      <c r="G9" s="93"/>
      <c r="H9" s="90"/>
    </row>
    <row r="10" spans="2:10" x14ac:dyDescent="0.25">
      <c r="B10" s="608"/>
      <c r="C10" s="600"/>
      <c r="D10" s="600"/>
      <c r="E10" s="600"/>
      <c r="F10" s="601"/>
      <c r="G10" s="94" t="s">
        <v>277</v>
      </c>
      <c r="H10" s="95">
        <f>SUM(H5:H9)</f>
        <v>113.2021</v>
      </c>
    </row>
    <row r="11" spans="2:10" x14ac:dyDescent="0.25">
      <c r="B11" s="96" t="s">
        <v>278</v>
      </c>
      <c r="C11" s="85" t="s">
        <v>279</v>
      </c>
      <c r="D11" s="86" t="s">
        <v>280</v>
      </c>
      <c r="E11" s="86" t="s">
        <v>281</v>
      </c>
      <c r="F11" s="85"/>
      <c r="G11" s="85"/>
      <c r="H11" s="97" t="s">
        <v>177</v>
      </c>
    </row>
    <row r="12" spans="2:10" x14ac:dyDescent="0.25">
      <c r="B12" s="92" t="s">
        <v>282</v>
      </c>
      <c r="C12" s="93"/>
      <c r="D12" s="89">
        <v>1</v>
      </c>
      <c r="E12" s="89">
        <v>24.97</v>
      </c>
      <c r="F12" s="93"/>
      <c r="G12" s="93"/>
      <c r="H12" s="90">
        <f>ROUND(D12*E12,2)</f>
        <v>24.97</v>
      </c>
      <c r="I12" s="82">
        <v>4083</v>
      </c>
      <c r="J12" s="82" t="s">
        <v>283</v>
      </c>
    </row>
    <row r="13" spans="2:10" x14ac:dyDescent="0.25">
      <c r="B13" s="92" t="s">
        <v>284</v>
      </c>
      <c r="C13" s="93"/>
      <c r="D13" s="89">
        <v>4</v>
      </c>
      <c r="E13" s="89">
        <v>14.75</v>
      </c>
      <c r="F13" s="93"/>
      <c r="G13" s="93"/>
      <c r="H13" s="90">
        <f t="shared" ref="H13:H14" si="0">ROUND(D13*E13,2)</f>
        <v>59</v>
      </c>
      <c r="I13" s="82">
        <v>1213</v>
      </c>
      <c r="J13" s="82" t="s">
        <v>283</v>
      </c>
    </row>
    <row r="14" spans="2:10" x14ac:dyDescent="0.25">
      <c r="B14" s="92" t="s">
        <v>285</v>
      </c>
      <c r="C14" s="93"/>
      <c r="D14" s="89">
        <v>10</v>
      </c>
      <c r="E14" s="89">
        <v>11.61</v>
      </c>
      <c r="F14" s="93"/>
      <c r="G14" s="93"/>
      <c r="H14" s="90">
        <f t="shared" si="0"/>
        <v>116.1</v>
      </c>
      <c r="I14" s="82">
        <v>6117</v>
      </c>
      <c r="J14" s="82" t="s">
        <v>283</v>
      </c>
    </row>
    <row r="15" spans="2:10" x14ac:dyDescent="0.25">
      <c r="B15" s="92"/>
      <c r="C15" s="93"/>
      <c r="D15" s="93"/>
      <c r="E15" s="93"/>
      <c r="F15" s="93"/>
      <c r="G15" s="93"/>
      <c r="H15" s="90"/>
    </row>
    <row r="16" spans="2:10" x14ac:dyDescent="0.25">
      <c r="B16" s="92"/>
      <c r="C16" s="93"/>
      <c r="D16" s="93"/>
      <c r="E16" s="93"/>
      <c r="F16" s="93"/>
      <c r="G16" s="93"/>
      <c r="H16" s="90"/>
    </row>
    <row r="17" spans="2:8" x14ac:dyDescent="0.25">
      <c r="B17" s="92"/>
      <c r="C17" s="93"/>
      <c r="D17" s="93"/>
      <c r="E17" s="93"/>
      <c r="F17" s="93"/>
      <c r="G17" s="93"/>
      <c r="H17" s="90"/>
    </row>
    <row r="18" spans="2:8" x14ac:dyDescent="0.25">
      <c r="B18" s="92" t="s">
        <v>286</v>
      </c>
      <c r="C18" s="93"/>
      <c r="D18" s="98">
        <v>0.7198</v>
      </c>
      <c r="E18" s="93"/>
      <c r="F18" s="93"/>
      <c r="G18" s="93"/>
      <c r="H18" s="90">
        <f>D18*(H12+H13+H14+H15)</f>
        <v>144.01038599999998</v>
      </c>
    </row>
    <row r="19" spans="2:8" x14ac:dyDescent="0.25">
      <c r="B19" s="608"/>
      <c r="C19" s="600"/>
      <c r="D19" s="600"/>
      <c r="E19" s="600"/>
      <c r="F19" s="601"/>
      <c r="G19" s="94" t="s">
        <v>287</v>
      </c>
      <c r="H19" s="95">
        <f>SUM(H12:H18)</f>
        <v>344.08038599999998</v>
      </c>
    </row>
    <row r="20" spans="2:8" x14ac:dyDescent="0.25">
      <c r="B20" s="99" t="s">
        <v>288</v>
      </c>
      <c r="C20" s="100">
        <v>5</v>
      </c>
      <c r="D20" s="101"/>
      <c r="E20" s="609" t="s">
        <v>289</v>
      </c>
      <c r="F20" s="597"/>
      <c r="G20" s="598"/>
      <c r="H20" s="95">
        <f>H10+H19</f>
        <v>457.28248599999995</v>
      </c>
    </row>
    <row r="21" spans="2:8" x14ac:dyDescent="0.25">
      <c r="B21" s="596" t="s">
        <v>290</v>
      </c>
      <c r="C21" s="597"/>
      <c r="D21" s="597"/>
      <c r="E21" s="597"/>
      <c r="F21" s="597"/>
      <c r="G21" s="598"/>
      <c r="H21" s="95">
        <f>H20/C20</f>
        <v>91.456497199999987</v>
      </c>
    </row>
    <row r="22" spans="2:8" x14ac:dyDescent="0.25">
      <c r="B22" s="96" t="s">
        <v>291</v>
      </c>
      <c r="C22" s="85" t="s">
        <v>292</v>
      </c>
      <c r="D22" s="85" t="s">
        <v>293</v>
      </c>
      <c r="E22" s="85" t="s">
        <v>294</v>
      </c>
      <c r="F22" s="85"/>
      <c r="G22" s="85"/>
      <c r="H22" s="102" t="s">
        <v>295</v>
      </c>
    </row>
    <row r="23" spans="2:8" x14ac:dyDescent="0.25">
      <c r="B23" s="92"/>
      <c r="C23" s="103"/>
      <c r="D23" s="89"/>
      <c r="E23" s="89"/>
      <c r="F23" s="89"/>
      <c r="G23" s="93"/>
      <c r="H23" s="90"/>
    </row>
    <row r="24" spans="2:8" x14ac:dyDescent="0.25">
      <c r="B24" s="92"/>
      <c r="C24" s="103"/>
      <c r="D24" s="89"/>
      <c r="E24" s="89"/>
      <c r="F24" s="89"/>
      <c r="G24" s="93"/>
      <c r="H24" s="90"/>
    </row>
    <row r="25" spans="2:8" x14ac:dyDescent="0.25">
      <c r="B25" s="92"/>
      <c r="C25" s="103"/>
      <c r="D25" s="93"/>
      <c r="E25" s="93"/>
      <c r="F25" s="93"/>
      <c r="G25" s="93"/>
      <c r="H25" s="90"/>
    </row>
    <row r="26" spans="2:8" x14ac:dyDescent="0.25">
      <c r="B26" s="92"/>
      <c r="C26" s="103"/>
      <c r="D26" s="93"/>
      <c r="E26" s="93"/>
      <c r="F26" s="93"/>
      <c r="G26" s="93"/>
      <c r="H26" s="90"/>
    </row>
    <row r="27" spans="2:8" x14ac:dyDescent="0.25">
      <c r="B27" s="608"/>
      <c r="C27" s="600"/>
      <c r="D27" s="600"/>
      <c r="E27" s="600"/>
      <c r="F27" s="601"/>
      <c r="G27" s="94" t="s">
        <v>296</v>
      </c>
      <c r="H27" s="95">
        <f>SUM(H23:H26)</f>
        <v>0</v>
      </c>
    </row>
    <row r="28" spans="2:8" x14ac:dyDescent="0.25">
      <c r="B28" s="96" t="s">
        <v>297</v>
      </c>
      <c r="C28" s="85" t="s">
        <v>298</v>
      </c>
      <c r="D28" s="85" t="s">
        <v>299</v>
      </c>
      <c r="E28" s="85" t="s">
        <v>300</v>
      </c>
      <c r="F28" s="85" t="s">
        <v>293</v>
      </c>
      <c r="G28" s="85" t="s">
        <v>294</v>
      </c>
      <c r="H28" s="102" t="s">
        <v>295</v>
      </c>
    </row>
    <row r="29" spans="2:8" x14ac:dyDescent="0.25">
      <c r="B29" s="92"/>
      <c r="C29" s="93"/>
      <c r="D29" s="93"/>
      <c r="E29" s="93"/>
      <c r="F29" s="93"/>
      <c r="G29" s="93"/>
      <c r="H29" s="90"/>
    </row>
    <row r="30" spans="2:8" x14ac:dyDescent="0.25">
      <c r="B30" s="92"/>
      <c r="C30" s="93"/>
      <c r="D30" s="93"/>
      <c r="E30" s="93"/>
      <c r="F30" s="93"/>
      <c r="G30" s="93"/>
      <c r="H30" s="90"/>
    </row>
    <row r="31" spans="2:8" x14ac:dyDescent="0.25">
      <c r="B31" s="608"/>
      <c r="C31" s="600"/>
      <c r="D31" s="600"/>
      <c r="E31" s="600"/>
      <c r="F31" s="601"/>
      <c r="G31" s="94" t="s">
        <v>301</v>
      </c>
      <c r="H31" s="95">
        <f>SUM(H29:H30)</f>
        <v>0</v>
      </c>
    </row>
    <row r="32" spans="2:8" x14ac:dyDescent="0.25">
      <c r="B32" s="596" t="s">
        <v>302</v>
      </c>
      <c r="C32" s="597"/>
      <c r="D32" s="597"/>
      <c r="E32" s="597"/>
      <c r="F32" s="597"/>
      <c r="G32" s="598"/>
      <c r="H32" s="95">
        <f>H21+H27+H31</f>
        <v>91.456497199999987</v>
      </c>
    </row>
    <row r="33" spans="2:14" x14ac:dyDescent="0.25">
      <c r="B33" s="104" t="s">
        <v>303</v>
      </c>
      <c r="C33" s="105"/>
      <c r="D33" s="599"/>
      <c r="E33" s="600"/>
      <c r="F33" s="600"/>
      <c r="G33" s="601"/>
      <c r="H33" s="95">
        <f>C33*H32</f>
        <v>0</v>
      </c>
    </row>
    <row r="34" spans="2:14" ht="14.4" thickBot="1" x14ac:dyDescent="0.3">
      <c r="B34" s="602" t="s">
        <v>304</v>
      </c>
      <c r="C34" s="603"/>
      <c r="D34" s="603"/>
      <c r="E34" s="603"/>
      <c r="F34" s="603"/>
      <c r="G34" s="604"/>
      <c r="H34" s="106">
        <f>H32+H33</f>
        <v>91.456497199999987</v>
      </c>
    </row>
    <row r="35" spans="2:14" x14ac:dyDescent="0.25">
      <c r="B35" s="605"/>
      <c r="C35" s="606"/>
      <c r="D35" s="606"/>
      <c r="E35" s="606"/>
      <c r="F35" s="606"/>
      <c r="G35" s="606"/>
      <c r="H35" s="607"/>
      <c r="K35" s="82">
        <v>1.2321</v>
      </c>
    </row>
    <row r="36" spans="2:14" x14ac:dyDescent="0.25">
      <c r="B36" s="107"/>
      <c r="H36" s="108"/>
      <c r="J36" s="113">
        <f>H34+'COMP. RECUPERAÇÃO GUARDA-CORPO'!H34+'COMP. RECUP. TABULEIRO'!H34</f>
        <v>330.17623199999997</v>
      </c>
      <c r="K36" s="82">
        <f>ROUND(J36*K35,2)</f>
        <v>406.81</v>
      </c>
      <c r="L36" s="82">
        <v>18</v>
      </c>
    </row>
    <row r="37" spans="2:14" x14ac:dyDescent="0.25">
      <c r="B37" s="107"/>
      <c r="H37" s="108"/>
      <c r="L37" s="82">
        <f>ROUND(K36*L36,2)</f>
        <v>7322.58</v>
      </c>
      <c r="N37" s="82">
        <v>3681</v>
      </c>
    </row>
    <row r="38" spans="2:14" x14ac:dyDescent="0.25">
      <c r="B38" s="107"/>
      <c r="H38" s="108"/>
    </row>
    <row r="39" spans="2:14" x14ac:dyDescent="0.25">
      <c r="B39" s="107"/>
      <c r="H39" s="108"/>
    </row>
    <row r="40" spans="2:14" ht="14.4" thickBot="1" x14ac:dyDescent="0.3">
      <c r="B40" s="109"/>
      <c r="C40" s="110"/>
      <c r="D40" s="110"/>
      <c r="E40" s="110"/>
      <c r="F40" s="110"/>
      <c r="G40" s="110"/>
      <c r="H40" s="111"/>
    </row>
  </sheetData>
  <mergeCells count="18">
    <mergeCell ref="B32:G32"/>
    <mergeCell ref="D33:G33"/>
    <mergeCell ref="B34:G34"/>
    <mergeCell ref="B35:H35"/>
    <mergeCell ref="B10:F10"/>
    <mergeCell ref="B19:F19"/>
    <mergeCell ref="E20:G20"/>
    <mergeCell ref="B21:G21"/>
    <mergeCell ref="B27:F27"/>
    <mergeCell ref="B31:F31"/>
    <mergeCell ref="B1:F1"/>
    <mergeCell ref="G1:H1"/>
    <mergeCell ref="B2:F2"/>
    <mergeCell ref="B3:B4"/>
    <mergeCell ref="C3:C4"/>
    <mergeCell ref="D3:E3"/>
    <mergeCell ref="F3:G3"/>
    <mergeCell ref="H3:H4"/>
  </mergeCells>
  <printOptions horizontalCentered="1"/>
  <pageMargins left="0.70866141732283472" right="0.70866141732283472" top="1.4960629921259843" bottom="0.74803149606299213" header="0.31496062992125984" footer="0.31496062992125984"/>
  <pageSetup paperSize="9" scale="52" orientation="portrait" r:id="rId1"/>
  <headerFooter>
    <oddHeader>&amp;C&amp;"Swis721 Hv BT,Heavy Negrito Itálico"&amp;48&amp;K03+000DNIT&amp;"Times New Roman,Normal"&amp;12&amp;K01+000
DEPARTAMENTO NACIONAL DE INFRAESTRUTURA DE TRANSPORTES</oddHeader>
  </headerFooter>
  <legacyDrawingHF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B0F0"/>
    <pageSetUpPr fitToPage="1"/>
  </sheetPr>
  <dimension ref="B1:J40"/>
  <sheetViews>
    <sheetView topLeftCell="A19" zoomScaleNormal="100" zoomScaleSheetLayoutView="100" workbookViewId="0">
      <selection activeCell="I23" sqref="I23:I26"/>
    </sheetView>
  </sheetViews>
  <sheetFormatPr defaultRowHeight="13.8" x14ac:dyDescent="0.25"/>
  <cols>
    <col min="1" max="1" width="9.109375" style="82"/>
    <col min="2" max="2" width="36.6640625" style="82" customWidth="1"/>
    <col min="3" max="3" width="8.5546875" style="82" customWidth="1"/>
    <col min="4" max="7" width="10.6640625" style="82" customWidth="1"/>
    <col min="8" max="8" width="15.5546875" style="82" customWidth="1"/>
    <col min="9" max="257" width="9.109375" style="82"/>
    <col min="258" max="258" width="36.6640625" style="82" customWidth="1"/>
    <col min="259" max="259" width="8.5546875" style="82" customWidth="1"/>
    <col min="260" max="263" width="10.6640625" style="82" customWidth="1"/>
    <col min="264" max="264" width="15.5546875" style="82" customWidth="1"/>
    <col min="265" max="513" width="9.109375" style="82"/>
    <col min="514" max="514" width="36.6640625" style="82" customWidth="1"/>
    <col min="515" max="515" width="8.5546875" style="82" customWidth="1"/>
    <col min="516" max="519" width="10.6640625" style="82" customWidth="1"/>
    <col min="520" max="520" width="15.5546875" style="82" customWidth="1"/>
    <col min="521" max="769" width="9.109375" style="82"/>
    <col min="770" max="770" width="36.6640625" style="82" customWidth="1"/>
    <col min="771" max="771" width="8.5546875" style="82" customWidth="1"/>
    <col min="772" max="775" width="10.6640625" style="82" customWidth="1"/>
    <col min="776" max="776" width="15.5546875" style="82" customWidth="1"/>
    <col min="777" max="1025" width="9.109375" style="82"/>
    <col min="1026" max="1026" width="36.6640625" style="82" customWidth="1"/>
    <col min="1027" max="1027" width="8.5546875" style="82" customWidth="1"/>
    <col min="1028" max="1031" width="10.6640625" style="82" customWidth="1"/>
    <col min="1032" max="1032" width="15.5546875" style="82" customWidth="1"/>
    <col min="1033" max="1281" width="9.109375" style="82"/>
    <col min="1282" max="1282" width="36.6640625" style="82" customWidth="1"/>
    <col min="1283" max="1283" width="8.5546875" style="82" customWidth="1"/>
    <col min="1284" max="1287" width="10.6640625" style="82" customWidth="1"/>
    <col min="1288" max="1288" width="15.5546875" style="82" customWidth="1"/>
    <col min="1289" max="1537" width="9.109375" style="82"/>
    <col min="1538" max="1538" width="36.6640625" style="82" customWidth="1"/>
    <col min="1539" max="1539" width="8.5546875" style="82" customWidth="1"/>
    <col min="1540" max="1543" width="10.6640625" style="82" customWidth="1"/>
    <col min="1544" max="1544" width="15.5546875" style="82" customWidth="1"/>
    <col min="1545" max="1793" width="9.109375" style="82"/>
    <col min="1794" max="1794" width="36.6640625" style="82" customWidth="1"/>
    <col min="1795" max="1795" width="8.5546875" style="82" customWidth="1"/>
    <col min="1796" max="1799" width="10.6640625" style="82" customWidth="1"/>
    <col min="1800" max="1800" width="15.5546875" style="82" customWidth="1"/>
    <col min="1801" max="2049" width="9.109375" style="82"/>
    <col min="2050" max="2050" width="36.6640625" style="82" customWidth="1"/>
    <col min="2051" max="2051" width="8.5546875" style="82" customWidth="1"/>
    <col min="2052" max="2055" width="10.6640625" style="82" customWidth="1"/>
    <col min="2056" max="2056" width="15.5546875" style="82" customWidth="1"/>
    <col min="2057" max="2305" width="9.109375" style="82"/>
    <col min="2306" max="2306" width="36.6640625" style="82" customWidth="1"/>
    <col min="2307" max="2307" width="8.5546875" style="82" customWidth="1"/>
    <col min="2308" max="2311" width="10.6640625" style="82" customWidth="1"/>
    <col min="2312" max="2312" width="15.5546875" style="82" customWidth="1"/>
    <col min="2313" max="2561" width="9.109375" style="82"/>
    <col min="2562" max="2562" width="36.6640625" style="82" customWidth="1"/>
    <col min="2563" max="2563" width="8.5546875" style="82" customWidth="1"/>
    <col min="2564" max="2567" width="10.6640625" style="82" customWidth="1"/>
    <col min="2568" max="2568" width="15.5546875" style="82" customWidth="1"/>
    <col min="2569" max="2817" width="9.109375" style="82"/>
    <col min="2818" max="2818" width="36.6640625" style="82" customWidth="1"/>
    <col min="2819" max="2819" width="8.5546875" style="82" customWidth="1"/>
    <col min="2820" max="2823" width="10.6640625" style="82" customWidth="1"/>
    <col min="2824" max="2824" width="15.5546875" style="82" customWidth="1"/>
    <col min="2825" max="3073" width="9.109375" style="82"/>
    <col min="3074" max="3074" width="36.6640625" style="82" customWidth="1"/>
    <col min="3075" max="3075" width="8.5546875" style="82" customWidth="1"/>
    <col min="3076" max="3079" width="10.6640625" style="82" customWidth="1"/>
    <col min="3080" max="3080" width="15.5546875" style="82" customWidth="1"/>
    <col min="3081" max="3329" width="9.109375" style="82"/>
    <col min="3330" max="3330" width="36.6640625" style="82" customWidth="1"/>
    <col min="3331" max="3331" width="8.5546875" style="82" customWidth="1"/>
    <col min="3332" max="3335" width="10.6640625" style="82" customWidth="1"/>
    <col min="3336" max="3336" width="15.5546875" style="82" customWidth="1"/>
    <col min="3337" max="3585" width="9.109375" style="82"/>
    <col min="3586" max="3586" width="36.6640625" style="82" customWidth="1"/>
    <col min="3587" max="3587" width="8.5546875" style="82" customWidth="1"/>
    <col min="3588" max="3591" width="10.6640625" style="82" customWidth="1"/>
    <col min="3592" max="3592" width="15.5546875" style="82" customWidth="1"/>
    <col min="3593" max="3841" width="9.109375" style="82"/>
    <col min="3842" max="3842" width="36.6640625" style="82" customWidth="1"/>
    <col min="3843" max="3843" width="8.5546875" style="82" customWidth="1"/>
    <col min="3844" max="3847" width="10.6640625" style="82" customWidth="1"/>
    <col min="3848" max="3848" width="15.5546875" style="82" customWidth="1"/>
    <col min="3849" max="4097" width="9.109375" style="82"/>
    <col min="4098" max="4098" width="36.6640625" style="82" customWidth="1"/>
    <col min="4099" max="4099" width="8.5546875" style="82" customWidth="1"/>
    <col min="4100" max="4103" width="10.6640625" style="82" customWidth="1"/>
    <col min="4104" max="4104" width="15.5546875" style="82" customWidth="1"/>
    <col min="4105" max="4353" width="9.109375" style="82"/>
    <col min="4354" max="4354" width="36.6640625" style="82" customWidth="1"/>
    <col min="4355" max="4355" width="8.5546875" style="82" customWidth="1"/>
    <col min="4356" max="4359" width="10.6640625" style="82" customWidth="1"/>
    <col min="4360" max="4360" width="15.5546875" style="82" customWidth="1"/>
    <col min="4361" max="4609" width="9.109375" style="82"/>
    <col min="4610" max="4610" width="36.6640625" style="82" customWidth="1"/>
    <col min="4611" max="4611" width="8.5546875" style="82" customWidth="1"/>
    <col min="4612" max="4615" width="10.6640625" style="82" customWidth="1"/>
    <col min="4616" max="4616" width="15.5546875" style="82" customWidth="1"/>
    <col min="4617" max="4865" width="9.109375" style="82"/>
    <col min="4866" max="4866" width="36.6640625" style="82" customWidth="1"/>
    <col min="4867" max="4867" width="8.5546875" style="82" customWidth="1"/>
    <col min="4868" max="4871" width="10.6640625" style="82" customWidth="1"/>
    <col min="4872" max="4872" width="15.5546875" style="82" customWidth="1"/>
    <col min="4873" max="5121" width="9.109375" style="82"/>
    <col min="5122" max="5122" width="36.6640625" style="82" customWidth="1"/>
    <col min="5123" max="5123" width="8.5546875" style="82" customWidth="1"/>
    <col min="5124" max="5127" width="10.6640625" style="82" customWidth="1"/>
    <col min="5128" max="5128" width="15.5546875" style="82" customWidth="1"/>
    <col min="5129" max="5377" width="9.109375" style="82"/>
    <col min="5378" max="5378" width="36.6640625" style="82" customWidth="1"/>
    <col min="5379" max="5379" width="8.5546875" style="82" customWidth="1"/>
    <col min="5380" max="5383" width="10.6640625" style="82" customWidth="1"/>
    <col min="5384" max="5384" width="15.5546875" style="82" customWidth="1"/>
    <col min="5385" max="5633" width="9.109375" style="82"/>
    <col min="5634" max="5634" width="36.6640625" style="82" customWidth="1"/>
    <col min="5635" max="5635" width="8.5546875" style="82" customWidth="1"/>
    <col min="5636" max="5639" width="10.6640625" style="82" customWidth="1"/>
    <col min="5640" max="5640" width="15.5546875" style="82" customWidth="1"/>
    <col min="5641" max="5889" width="9.109375" style="82"/>
    <col min="5890" max="5890" width="36.6640625" style="82" customWidth="1"/>
    <col min="5891" max="5891" width="8.5546875" style="82" customWidth="1"/>
    <col min="5892" max="5895" width="10.6640625" style="82" customWidth="1"/>
    <col min="5896" max="5896" width="15.5546875" style="82" customWidth="1"/>
    <col min="5897" max="6145" width="9.109375" style="82"/>
    <col min="6146" max="6146" width="36.6640625" style="82" customWidth="1"/>
    <col min="6147" max="6147" width="8.5546875" style="82" customWidth="1"/>
    <col min="6148" max="6151" width="10.6640625" style="82" customWidth="1"/>
    <col min="6152" max="6152" width="15.5546875" style="82" customWidth="1"/>
    <col min="6153" max="6401" width="9.109375" style="82"/>
    <col min="6402" max="6402" width="36.6640625" style="82" customWidth="1"/>
    <col min="6403" max="6403" width="8.5546875" style="82" customWidth="1"/>
    <col min="6404" max="6407" width="10.6640625" style="82" customWidth="1"/>
    <col min="6408" max="6408" width="15.5546875" style="82" customWidth="1"/>
    <col min="6409" max="6657" width="9.109375" style="82"/>
    <col min="6658" max="6658" width="36.6640625" style="82" customWidth="1"/>
    <col min="6659" max="6659" width="8.5546875" style="82" customWidth="1"/>
    <col min="6660" max="6663" width="10.6640625" style="82" customWidth="1"/>
    <col min="6664" max="6664" width="15.5546875" style="82" customWidth="1"/>
    <col min="6665" max="6913" width="9.109375" style="82"/>
    <col min="6914" max="6914" width="36.6640625" style="82" customWidth="1"/>
    <col min="6915" max="6915" width="8.5546875" style="82" customWidth="1"/>
    <col min="6916" max="6919" width="10.6640625" style="82" customWidth="1"/>
    <col min="6920" max="6920" width="15.5546875" style="82" customWidth="1"/>
    <col min="6921" max="7169" width="9.109375" style="82"/>
    <col min="7170" max="7170" width="36.6640625" style="82" customWidth="1"/>
    <col min="7171" max="7171" width="8.5546875" style="82" customWidth="1"/>
    <col min="7172" max="7175" width="10.6640625" style="82" customWidth="1"/>
    <col min="7176" max="7176" width="15.5546875" style="82" customWidth="1"/>
    <col min="7177" max="7425" width="9.109375" style="82"/>
    <col min="7426" max="7426" width="36.6640625" style="82" customWidth="1"/>
    <col min="7427" max="7427" width="8.5546875" style="82" customWidth="1"/>
    <col min="7428" max="7431" width="10.6640625" style="82" customWidth="1"/>
    <col min="7432" max="7432" width="15.5546875" style="82" customWidth="1"/>
    <col min="7433" max="7681" width="9.109375" style="82"/>
    <col min="7682" max="7682" width="36.6640625" style="82" customWidth="1"/>
    <col min="7683" max="7683" width="8.5546875" style="82" customWidth="1"/>
    <col min="7684" max="7687" width="10.6640625" style="82" customWidth="1"/>
    <col min="7688" max="7688" width="15.5546875" style="82" customWidth="1"/>
    <col min="7689" max="7937" width="9.109375" style="82"/>
    <col min="7938" max="7938" width="36.6640625" style="82" customWidth="1"/>
    <col min="7939" max="7939" width="8.5546875" style="82" customWidth="1"/>
    <col min="7940" max="7943" width="10.6640625" style="82" customWidth="1"/>
    <col min="7944" max="7944" width="15.5546875" style="82" customWidth="1"/>
    <col min="7945" max="8193" width="9.109375" style="82"/>
    <col min="8194" max="8194" width="36.6640625" style="82" customWidth="1"/>
    <col min="8195" max="8195" width="8.5546875" style="82" customWidth="1"/>
    <col min="8196" max="8199" width="10.6640625" style="82" customWidth="1"/>
    <col min="8200" max="8200" width="15.5546875" style="82" customWidth="1"/>
    <col min="8201" max="8449" width="9.109375" style="82"/>
    <col min="8450" max="8450" width="36.6640625" style="82" customWidth="1"/>
    <col min="8451" max="8451" width="8.5546875" style="82" customWidth="1"/>
    <col min="8452" max="8455" width="10.6640625" style="82" customWidth="1"/>
    <col min="8456" max="8456" width="15.5546875" style="82" customWidth="1"/>
    <col min="8457" max="8705" width="9.109375" style="82"/>
    <col min="8706" max="8706" width="36.6640625" style="82" customWidth="1"/>
    <col min="8707" max="8707" width="8.5546875" style="82" customWidth="1"/>
    <col min="8708" max="8711" width="10.6640625" style="82" customWidth="1"/>
    <col min="8712" max="8712" width="15.5546875" style="82" customWidth="1"/>
    <col min="8713" max="8961" width="9.109375" style="82"/>
    <col min="8962" max="8962" width="36.6640625" style="82" customWidth="1"/>
    <col min="8963" max="8963" width="8.5546875" style="82" customWidth="1"/>
    <col min="8964" max="8967" width="10.6640625" style="82" customWidth="1"/>
    <col min="8968" max="8968" width="15.5546875" style="82" customWidth="1"/>
    <col min="8969" max="9217" width="9.109375" style="82"/>
    <col min="9218" max="9218" width="36.6640625" style="82" customWidth="1"/>
    <col min="9219" max="9219" width="8.5546875" style="82" customWidth="1"/>
    <col min="9220" max="9223" width="10.6640625" style="82" customWidth="1"/>
    <col min="9224" max="9224" width="15.5546875" style="82" customWidth="1"/>
    <col min="9225" max="9473" width="9.109375" style="82"/>
    <col min="9474" max="9474" width="36.6640625" style="82" customWidth="1"/>
    <col min="9475" max="9475" width="8.5546875" style="82" customWidth="1"/>
    <col min="9476" max="9479" width="10.6640625" style="82" customWidth="1"/>
    <col min="9480" max="9480" width="15.5546875" style="82" customWidth="1"/>
    <col min="9481" max="9729" width="9.109375" style="82"/>
    <col min="9730" max="9730" width="36.6640625" style="82" customWidth="1"/>
    <col min="9731" max="9731" width="8.5546875" style="82" customWidth="1"/>
    <col min="9732" max="9735" width="10.6640625" style="82" customWidth="1"/>
    <col min="9736" max="9736" width="15.5546875" style="82" customWidth="1"/>
    <col min="9737" max="9985" width="9.109375" style="82"/>
    <col min="9986" max="9986" width="36.6640625" style="82" customWidth="1"/>
    <col min="9987" max="9987" width="8.5546875" style="82" customWidth="1"/>
    <col min="9988" max="9991" width="10.6640625" style="82" customWidth="1"/>
    <col min="9992" max="9992" width="15.5546875" style="82" customWidth="1"/>
    <col min="9993" max="10241" width="9.109375" style="82"/>
    <col min="10242" max="10242" width="36.6640625" style="82" customWidth="1"/>
    <col min="10243" max="10243" width="8.5546875" style="82" customWidth="1"/>
    <col min="10244" max="10247" width="10.6640625" style="82" customWidth="1"/>
    <col min="10248" max="10248" width="15.5546875" style="82" customWidth="1"/>
    <col min="10249" max="10497" width="9.109375" style="82"/>
    <col min="10498" max="10498" width="36.6640625" style="82" customWidth="1"/>
    <col min="10499" max="10499" width="8.5546875" style="82" customWidth="1"/>
    <col min="10500" max="10503" width="10.6640625" style="82" customWidth="1"/>
    <col min="10504" max="10504" width="15.5546875" style="82" customWidth="1"/>
    <col min="10505" max="10753" width="9.109375" style="82"/>
    <col min="10754" max="10754" width="36.6640625" style="82" customWidth="1"/>
    <col min="10755" max="10755" width="8.5546875" style="82" customWidth="1"/>
    <col min="10756" max="10759" width="10.6640625" style="82" customWidth="1"/>
    <col min="10760" max="10760" width="15.5546875" style="82" customWidth="1"/>
    <col min="10761" max="11009" width="9.109375" style="82"/>
    <col min="11010" max="11010" width="36.6640625" style="82" customWidth="1"/>
    <col min="11011" max="11011" width="8.5546875" style="82" customWidth="1"/>
    <col min="11012" max="11015" width="10.6640625" style="82" customWidth="1"/>
    <col min="11016" max="11016" width="15.5546875" style="82" customWidth="1"/>
    <col min="11017" max="11265" width="9.109375" style="82"/>
    <col min="11266" max="11266" width="36.6640625" style="82" customWidth="1"/>
    <col min="11267" max="11267" width="8.5546875" style="82" customWidth="1"/>
    <col min="11268" max="11271" width="10.6640625" style="82" customWidth="1"/>
    <col min="11272" max="11272" width="15.5546875" style="82" customWidth="1"/>
    <col min="11273" max="11521" width="9.109375" style="82"/>
    <col min="11522" max="11522" width="36.6640625" style="82" customWidth="1"/>
    <col min="11523" max="11523" width="8.5546875" style="82" customWidth="1"/>
    <col min="11524" max="11527" width="10.6640625" style="82" customWidth="1"/>
    <col min="11528" max="11528" width="15.5546875" style="82" customWidth="1"/>
    <col min="11529" max="11777" width="9.109375" style="82"/>
    <col min="11778" max="11778" width="36.6640625" style="82" customWidth="1"/>
    <col min="11779" max="11779" width="8.5546875" style="82" customWidth="1"/>
    <col min="11780" max="11783" width="10.6640625" style="82" customWidth="1"/>
    <col min="11784" max="11784" width="15.5546875" style="82" customWidth="1"/>
    <col min="11785" max="12033" width="9.109375" style="82"/>
    <col min="12034" max="12034" width="36.6640625" style="82" customWidth="1"/>
    <col min="12035" max="12035" width="8.5546875" style="82" customWidth="1"/>
    <col min="12036" max="12039" width="10.6640625" style="82" customWidth="1"/>
    <col min="12040" max="12040" width="15.5546875" style="82" customWidth="1"/>
    <col min="12041" max="12289" width="9.109375" style="82"/>
    <col min="12290" max="12290" width="36.6640625" style="82" customWidth="1"/>
    <col min="12291" max="12291" width="8.5546875" style="82" customWidth="1"/>
    <col min="12292" max="12295" width="10.6640625" style="82" customWidth="1"/>
    <col min="12296" max="12296" width="15.5546875" style="82" customWidth="1"/>
    <col min="12297" max="12545" width="9.109375" style="82"/>
    <col min="12546" max="12546" width="36.6640625" style="82" customWidth="1"/>
    <col min="12547" max="12547" width="8.5546875" style="82" customWidth="1"/>
    <col min="12548" max="12551" width="10.6640625" style="82" customWidth="1"/>
    <col min="12552" max="12552" width="15.5546875" style="82" customWidth="1"/>
    <col min="12553" max="12801" width="9.109375" style="82"/>
    <col min="12802" max="12802" width="36.6640625" style="82" customWidth="1"/>
    <col min="12803" max="12803" width="8.5546875" style="82" customWidth="1"/>
    <col min="12804" max="12807" width="10.6640625" style="82" customWidth="1"/>
    <col min="12808" max="12808" width="15.5546875" style="82" customWidth="1"/>
    <col min="12809" max="13057" width="9.109375" style="82"/>
    <col min="13058" max="13058" width="36.6640625" style="82" customWidth="1"/>
    <col min="13059" max="13059" width="8.5546875" style="82" customWidth="1"/>
    <col min="13060" max="13063" width="10.6640625" style="82" customWidth="1"/>
    <col min="13064" max="13064" width="15.5546875" style="82" customWidth="1"/>
    <col min="13065" max="13313" width="9.109375" style="82"/>
    <col min="13314" max="13314" width="36.6640625" style="82" customWidth="1"/>
    <col min="13315" max="13315" width="8.5546875" style="82" customWidth="1"/>
    <col min="13316" max="13319" width="10.6640625" style="82" customWidth="1"/>
    <col min="13320" max="13320" width="15.5546875" style="82" customWidth="1"/>
    <col min="13321" max="13569" width="9.109375" style="82"/>
    <col min="13570" max="13570" width="36.6640625" style="82" customWidth="1"/>
    <col min="13571" max="13571" width="8.5546875" style="82" customWidth="1"/>
    <col min="13572" max="13575" width="10.6640625" style="82" customWidth="1"/>
    <col min="13576" max="13576" width="15.5546875" style="82" customWidth="1"/>
    <col min="13577" max="13825" width="9.109375" style="82"/>
    <col min="13826" max="13826" width="36.6640625" style="82" customWidth="1"/>
    <col min="13827" max="13827" width="8.5546875" style="82" customWidth="1"/>
    <col min="13828" max="13831" width="10.6640625" style="82" customWidth="1"/>
    <col min="13832" max="13832" width="15.5546875" style="82" customWidth="1"/>
    <col min="13833" max="14081" width="9.109375" style="82"/>
    <col min="14082" max="14082" width="36.6640625" style="82" customWidth="1"/>
    <col min="14083" max="14083" width="8.5546875" style="82" customWidth="1"/>
    <col min="14084" max="14087" width="10.6640625" style="82" customWidth="1"/>
    <col min="14088" max="14088" width="15.5546875" style="82" customWidth="1"/>
    <col min="14089" max="14337" width="9.109375" style="82"/>
    <col min="14338" max="14338" width="36.6640625" style="82" customWidth="1"/>
    <col min="14339" max="14339" width="8.5546875" style="82" customWidth="1"/>
    <col min="14340" max="14343" width="10.6640625" style="82" customWidth="1"/>
    <col min="14344" max="14344" width="15.5546875" style="82" customWidth="1"/>
    <col min="14345" max="14593" width="9.109375" style="82"/>
    <col min="14594" max="14594" width="36.6640625" style="82" customWidth="1"/>
    <col min="14595" max="14595" width="8.5546875" style="82" customWidth="1"/>
    <col min="14596" max="14599" width="10.6640625" style="82" customWidth="1"/>
    <col min="14600" max="14600" width="15.5546875" style="82" customWidth="1"/>
    <col min="14601" max="14849" width="9.109375" style="82"/>
    <col min="14850" max="14850" width="36.6640625" style="82" customWidth="1"/>
    <col min="14851" max="14851" width="8.5546875" style="82" customWidth="1"/>
    <col min="14852" max="14855" width="10.6640625" style="82" customWidth="1"/>
    <col min="14856" max="14856" width="15.5546875" style="82" customWidth="1"/>
    <col min="14857" max="15105" width="9.109375" style="82"/>
    <col min="15106" max="15106" width="36.6640625" style="82" customWidth="1"/>
    <col min="15107" max="15107" width="8.5546875" style="82" customWidth="1"/>
    <col min="15108" max="15111" width="10.6640625" style="82" customWidth="1"/>
    <col min="15112" max="15112" width="15.5546875" style="82" customWidth="1"/>
    <col min="15113" max="15361" width="9.109375" style="82"/>
    <col min="15362" max="15362" width="36.6640625" style="82" customWidth="1"/>
    <col min="15363" max="15363" width="8.5546875" style="82" customWidth="1"/>
    <col min="15364" max="15367" width="10.6640625" style="82" customWidth="1"/>
    <col min="15368" max="15368" width="15.5546875" style="82" customWidth="1"/>
    <col min="15369" max="15617" width="9.109375" style="82"/>
    <col min="15618" max="15618" width="36.6640625" style="82" customWidth="1"/>
    <col min="15619" max="15619" width="8.5546875" style="82" customWidth="1"/>
    <col min="15620" max="15623" width="10.6640625" style="82" customWidth="1"/>
    <col min="15624" max="15624" width="15.5546875" style="82" customWidth="1"/>
    <col min="15625" max="15873" width="9.109375" style="82"/>
    <col min="15874" max="15874" width="36.6640625" style="82" customWidth="1"/>
    <col min="15875" max="15875" width="8.5546875" style="82" customWidth="1"/>
    <col min="15876" max="15879" width="10.6640625" style="82" customWidth="1"/>
    <col min="15880" max="15880" width="15.5546875" style="82" customWidth="1"/>
    <col min="15881" max="16129" width="9.109375" style="82"/>
    <col min="16130" max="16130" width="36.6640625" style="82" customWidth="1"/>
    <col min="16131" max="16131" width="8.5546875" style="82" customWidth="1"/>
    <col min="16132" max="16135" width="10.6640625" style="82" customWidth="1"/>
    <col min="16136" max="16136" width="15.5546875" style="82" customWidth="1"/>
    <col min="16137" max="16384" width="9.109375" style="82"/>
  </cols>
  <sheetData>
    <row r="1" spans="2:10" ht="39.75" customHeight="1" x14ac:dyDescent="0.25">
      <c r="B1" s="580" t="s">
        <v>267</v>
      </c>
      <c r="C1" s="581"/>
      <c r="D1" s="581"/>
      <c r="E1" s="581"/>
      <c r="F1" s="582"/>
      <c r="G1" s="583" t="s">
        <v>2</v>
      </c>
      <c r="H1" s="584"/>
    </row>
    <row r="2" spans="2:10" ht="36.75" customHeight="1" x14ac:dyDescent="0.25">
      <c r="B2" s="585" t="s">
        <v>308</v>
      </c>
      <c r="C2" s="586"/>
      <c r="D2" s="586"/>
      <c r="E2" s="586"/>
      <c r="F2" s="587"/>
      <c r="G2" s="83" t="s">
        <v>269</v>
      </c>
      <c r="H2" s="84" t="s">
        <v>270</v>
      </c>
    </row>
    <row r="3" spans="2:10" ht="42" customHeight="1" x14ac:dyDescent="0.25">
      <c r="B3" s="588" t="s">
        <v>185</v>
      </c>
      <c r="C3" s="590" t="s">
        <v>101</v>
      </c>
      <c r="D3" s="592" t="s">
        <v>271</v>
      </c>
      <c r="E3" s="593"/>
      <c r="F3" s="592" t="s">
        <v>272</v>
      </c>
      <c r="G3" s="593"/>
      <c r="H3" s="594" t="s">
        <v>177</v>
      </c>
    </row>
    <row r="4" spans="2:10" x14ac:dyDescent="0.25">
      <c r="B4" s="589"/>
      <c r="C4" s="591"/>
      <c r="D4" s="85" t="s">
        <v>273</v>
      </c>
      <c r="E4" s="86" t="s">
        <v>274</v>
      </c>
      <c r="F4" s="85" t="s">
        <v>273</v>
      </c>
      <c r="G4" s="86" t="s">
        <v>274</v>
      </c>
      <c r="H4" s="595"/>
    </row>
    <row r="5" spans="2:10" x14ac:dyDescent="0.25">
      <c r="B5" s="87" t="s">
        <v>275</v>
      </c>
      <c r="C5" s="88">
        <v>1</v>
      </c>
      <c r="D5" s="88">
        <v>1</v>
      </c>
      <c r="E5" s="88">
        <v>0</v>
      </c>
      <c r="F5" s="89">
        <v>25.8629</v>
      </c>
      <c r="G5" s="89">
        <v>21.9039</v>
      </c>
      <c r="H5" s="90">
        <f>C5*((D5*F5)+(E5*G5))</f>
        <v>25.8629</v>
      </c>
      <c r="I5" s="91" t="s">
        <v>266</v>
      </c>
      <c r="J5" s="82" t="s">
        <v>305</v>
      </c>
    </row>
    <row r="6" spans="2:10" x14ac:dyDescent="0.25">
      <c r="B6" s="92"/>
      <c r="C6" s="88"/>
      <c r="D6" s="88"/>
      <c r="E6" s="88"/>
      <c r="F6" s="89"/>
      <c r="G6" s="89"/>
      <c r="H6" s="90"/>
      <c r="I6" s="91" t="s">
        <v>265</v>
      </c>
      <c r="J6" s="82" t="s">
        <v>305</v>
      </c>
    </row>
    <row r="7" spans="2:10" x14ac:dyDescent="0.25">
      <c r="B7" s="92"/>
      <c r="C7" s="93"/>
      <c r="D7" s="93"/>
      <c r="E7" s="93"/>
      <c r="F7" s="93"/>
      <c r="G7" s="93"/>
      <c r="H7" s="90"/>
    </row>
    <row r="8" spans="2:10" x14ac:dyDescent="0.25">
      <c r="B8" s="92"/>
      <c r="C8" s="93"/>
      <c r="D8" s="93"/>
      <c r="E8" s="93"/>
      <c r="F8" s="93"/>
      <c r="G8" s="93"/>
      <c r="H8" s="90"/>
    </row>
    <row r="9" spans="2:10" x14ac:dyDescent="0.25">
      <c r="B9" s="92"/>
      <c r="C9" s="93"/>
      <c r="D9" s="93"/>
      <c r="E9" s="93"/>
      <c r="F9" s="93"/>
      <c r="G9" s="93"/>
      <c r="H9" s="90"/>
    </row>
    <row r="10" spans="2:10" x14ac:dyDescent="0.25">
      <c r="B10" s="608"/>
      <c r="C10" s="600"/>
      <c r="D10" s="600"/>
      <c r="E10" s="600"/>
      <c r="F10" s="601"/>
      <c r="G10" s="94" t="s">
        <v>277</v>
      </c>
      <c r="H10" s="95">
        <f>SUM(H5:H9)</f>
        <v>25.8629</v>
      </c>
    </row>
    <row r="11" spans="2:10" x14ac:dyDescent="0.25">
      <c r="B11" s="96" t="s">
        <v>278</v>
      </c>
      <c r="C11" s="85" t="s">
        <v>279</v>
      </c>
      <c r="D11" s="86" t="s">
        <v>280</v>
      </c>
      <c r="E11" s="86" t="s">
        <v>281</v>
      </c>
      <c r="F11" s="85"/>
      <c r="G11" s="85"/>
      <c r="H11" s="97" t="s">
        <v>177</v>
      </c>
    </row>
    <row r="12" spans="2:10" x14ac:dyDescent="0.25">
      <c r="B12" s="92" t="s">
        <v>282</v>
      </c>
      <c r="C12" s="93"/>
      <c r="D12" s="89">
        <v>1</v>
      </c>
      <c r="E12" s="89">
        <v>24.97</v>
      </c>
      <c r="F12" s="93"/>
      <c r="G12" s="93"/>
      <c r="H12" s="90">
        <f>ROUND(D12*E12,2)</f>
        <v>24.97</v>
      </c>
      <c r="I12" s="82">
        <v>4083</v>
      </c>
      <c r="J12" s="82" t="s">
        <v>283</v>
      </c>
    </row>
    <row r="13" spans="2:10" x14ac:dyDescent="0.25">
      <c r="B13" s="92" t="s">
        <v>284</v>
      </c>
      <c r="C13" s="93"/>
      <c r="D13" s="89">
        <v>4</v>
      </c>
      <c r="E13" s="89">
        <v>14.75</v>
      </c>
      <c r="F13" s="93"/>
      <c r="G13" s="93"/>
      <c r="H13" s="90">
        <f t="shared" ref="H13:H15" si="0">ROUND(D13*E13,2)</f>
        <v>59</v>
      </c>
      <c r="I13" s="82">
        <v>1213</v>
      </c>
      <c r="J13" s="82" t="s">
        <v>283</v>
      </c>
    </row>
    <row r="14" spans="2:10" x14ac:dyDescent="0.25">
      <c r="B14" s="92" t="s">
        <v>285</v>
      </c>
      <c r="C14" s="93"/>
      <c r="D14" s="89">
        <v>4</v>
      </c>
      <c r="E14" s="89">
        <v>11.61</v>
      </c>
      <c r="F14" s="93"/>
      <c r="G14" s="93"/>
      <c r="H14" s="90">
        <f t="shared" si="0"/>
        <v>46.44</v>
      </c>
      <c r="I14" s="82">
        <v>6117</v>
      </c>
      <c r="J14" s="82" t="s">
        <v>283</v>
      </c>
    </row>
    <row r="15" spans="2:10" x14ac:dyDescent="0.25">
      <c r="B15" s="92" t="s">
        <v>316</v>
      </c>
      <c r="C15" s="93"/>
      <c r="D15" s="93">
        <v>1</v>
      </c>
      <c r="E15" s="93">
        <v>14.75</v>
      </c>
      <c r="F15" s="93"/>
      <c r="G15" s="93"/>
      <c r="H15" s="90">
        <f t="shared" si="0"/>
        <v>14.75</v>
      </c>
      <c r="I15" s="82">
        <v>4783</v>
      </c>
      <c r="J15" s="82" t="s">
        <v>283</v>
      </c>
    </row>
    <row r="16" spans="2:10" x14ac:dyDescent="0.25">
      <c r="B16" s="92"/>
      <c r="C16" s="93"/>
      <c r="D16" s="93"/>
      <c r="E16" s="93"/>
      <c r="F16" s="93"/>
      <c r="G16" s="93"/>
      <c r="H16" s="90"/>
    </row>
    <row r="17" spans="2:10" x14ac:dyDescent="0.25">
      <c r="B17" s="92"/>
      <c r="C17" s="93"/>
      <c r="D17" s="93"/>
      <c r="E17" s="93"/>
      <c r="F17" s="93"/>
      <c r="G17" s="93"/>
      <c r="H17" s="90"/>
    </row>
    <row r="18" spans="2:10" x14ac:dyDescent="0.25">
      <c r="B18" s="92" t="s">
        <v>286</v>
      </c>
      <c r="C18" s="93"/>
      <c r="D18" s="98">
        <v>0.7198</v>
      </c>
      <c r="E18" s="93"/>
      <c r="F18" s="93"/>
      <c r="G18" s="93"/>
      <c r="H18" s="90">
        <f>D18*(H12+H13+H14+H15)</f>
        <v>104.48616799999999</v>
      </c>
    </row>
    <row r="19" spans="2:10" x14ac:dyDescent="0.25">
      <c r="B19" s="608"/>
      <c r="C19" s="600"/>
      <c r="D19" s="600"/>
      <c r="E19" s="600"/>
      <c r="F19" s="601"/>
      <c r="G19" s="94" t="s">
        <v>287</v>
      </c>
      <c r="H19" s="95">
        <f>SUM(H12:H18)</f>
        <v>249.64616799999999</v>
      </c>
    </row>
    <row r="20" spans="2:10" x14ac:dyDescent="0.25">
      <c r="B20" s="99" t="s">
        <v>288</v>
      </c>
      <c r="C20" s="100">
        <v>5</v>
      </c>
      <c r="D20" s="101"/>
      <c r="E20" s="609" t="s">
        <v>289</v>
      </c>
      <c r="F20" s="597"/>
      <c r="G20" s="598"/>
      <c r="H20" s="95">
        <f>H10+H19</f>
        <v>275.50906800000001</v>
      </c>
    </row>
    <row r="21" spans="2:10" x14ac:dyDescent="0.25">
      <c r="B21" s="596" t="s">
        <v>290</v>
      </c>
      <c r="C21" s="597"/>
      <c r="D21" s="597"/>
      <c r="E21" s="597"/>
      <c r="F21" s="597"/>
      <c r="G21" s="598"/>
      <c r="H21" s="95">
        <f>H20/C20</f>
        <v>55.1018136</v>
      </c>
    </row>
    <row r="22" spans="2:10" x14ac:dyDescent="0.25">
      <c r="B22" s="96" t="s">
        <v>291</v>
      </c>
      <c r="C22" s="85" t="s">
        <v>292</v>
      </c>
      <c r="D22" s="85" t="s">
        <v>293</v>
      </c>
      <c r="E22" s="85" t="s">
        <v>294</v>
      </c>
      <c r="F22" s="85"/>
      <c r="G22" s="85"/>
      <c r="H22" s="102" t="s">
        <v>295</v>
      </c>
    </row>
    <row r="23" spans="2:10" ht="26.4" x14ac:dyDescent="0.25">
      <c r="B23" s="112" t="s">
        <v>306</v>
      </c>
      <c r="C23" s="103" t="s">
        <v>307</v>
      </c>
      <c r="D23" s="89">
        <v>1.42</v>
      </c>
      <c r="E23" s="89">
        <v>1</v>
      </c>
      <c r="F23" s="89"/>
      <c r="G23" s="93"/>
      <c r="H23" s="90">
        <f t="shared" ref="H23:H26" si="1">ROUND(D23*E23,2)</f>
        <v>1.42</v>
      </c>
      <c r="I23" s="82">
        <v>4512</v>
      </c>
      <c r="J23" s="82" t="s">
        <v>283</v>
      </c>
    </row>
    <row r="24" spans="2:10" ht="26.4" x14ac:dyDescent="0.25">
      <c r="B24" s="112" t="s">
        <v>311</v>
      </c>
      <c r="C24" s="103" t="s">
        <v>310</v>
      </c>
      <c r="D24" s="89">
        <v>12.2</v>
      </c>
      <c r="E24" s="89">
        <v>1</v>
      </c>
      <c r="F24" s="89"/>
      <c r="G24" s="93"/>
      <c r="H24" s="90">
        <f t="shared" si="1"/>
        <v>12.2</v>
      </c>
      <c r="I24" s="82">
        <v>5075</v>
      </c>
      <c r="J24" s="82" t="s">
        <v>283</v>
      </c>
    </row>
    <row r="25" spans="2:10" ht="26.4" x14ac:dyDescent="0.25">
      <c r="B25" s="112" t="s">
        <v>314</v>
      </c>
      <c r="C25" s="103" t="s">
        <v>307</v>
      </c>
      <c r="D25" s="93">
        <v>29.77</v>
      </c>
      <c r="E25" s="93">
        <v>1</v>
      </c>
      <c r="F25" s="93"/>
      <c r="G25" s="93"/>
      <c r="H25" s="90">
        <f t="shared" si="1"/>
        <v>29.77</v>
      </c>
      <c r="I25" s="82">
        <v>35274</v>
      </c>
      <c r="J25" s="82" t="s">
        <v>283</v>
      </c>
    </row>
    <row r="26" spans="2:10" ht="26.4" x14ac:dyDescent="0.25">
      <c r="B26" s="112" t="s">
        <v>315</v>
      </c>
      <c r="C26" s="103" t="s">
        <v>208</v>
      </c>
      <c r="D26" s="93">
        <v>27.43</v>
      </c>
      <c r="E26" s="93">
        <v>0.5</v>
      </c>
      <c r="F26" s="93"/>
      <c r="G26" s="93"/>
      <c r="H26" s="90">
        <f t="shared" si="1"/>
        <v>13.72</v>
      </c>
      <c r="I26" s="82">
        <v>10478</v>
      </c>
      <c r="J26" s="82" t="s">
        <v>283</v>
      </c>
    </row>
    <row r="27" spans="2:10" x14ac:dyDescent="0.25">
      <c r="B27" s="608"/>
      <c r="C27" s="600"/>
      <c r="D27" s="600"/>
      <c r="E27" s="600"/>
      <c r="F27" s="601"/>
      <c r="G27" s="94" t="s">
        <v>296</v>
      </c>
      <c r="H27" s="95">
        <f>SUM(H23:H26)</f>
        <v>57.11</v>
      </c>
    </row>
    <row r="28" spans="2:10" x14ac:dyDescent="0.25">
      <c r="B28" s="96" t="s">
        <v>297</v>
      </c>
      <c r="C28" s="85" t="s">
        <v>298</v>
      </c>
      <c r="D28" s="85" t="s">
        <v>299</v>
      </c>
      <c r="E28" s="85" t="s">
        <v>300</v>
      </c>
      <c r="F28" s="85" t="s">
        <v>293</v>
      </c>
      <c r="G28" s="85" t="s">
        <v>294</v>
      </c>
      <c r="H28" s="102" t="s">
        <v>295</v>
      </c>
    </row>
    <row r="29" spans="2:10" x14ac:dyDescent="0.25">
      <c r="B29" s="92"/>
      <c r="C29" s="93"/>
      <c r="D29" s="93"/>
      <c r="E29" s="93"/>
      <c r="F29" s="93"/>
      <c r="G29" s="93"/>
      <c r="H29" s="90"/>
    </row>
    <row r="30" spans="2:10" x14ac:dyDescent="0.25">
      <c r="B30" s="92"/>
      <c r="C30" s="93"/>
      <c r="D30" s="93"/>
      <c r="E30" s="93"/>
      <c r="F30" s="93"/>
      <c r="G30" s="93"/>
      <c r="H30" s="90"/>
    </row>
    <row r="31" spans="2:10" x14ac:dyDescent="0.25">
      <c r="B31" s="608"/>
      <c r="C31" s="600"/>
      <c r="D31" s="600"/>
      <c r="E31" s="600"/>
      <c r="F31" s="601"/>
      <c r="G31" s="94" t="s">
        <v>301</v>
      </c>
      <c r="H31" s="95">
        <f>SUM(H29:H30)</f>
        <v>0</v>
      </c>
    </row>
    <row r="32" spans="2:10" x14ac:dyDescent="0.25">
      <c r="B32" s="596" t="s">
        <v>302</v>
      </c>
      <c r="C32" s="597"/>
      <c r="D32" s="597"/>
      <c r="E32" s="597"/>
      <c r="F32" s="597"/>
      <c r="G32" s="598"/>
      <c r="H32" s="95">
        <f>H21+H27+H31</f>
        <v>112.2118136</v>
      </c>
    </row>
    <row r="33" spans="2:8" x14ac:dyDescent="0.25">
      <c r="B33" s="104" t="s">
        <v>303</v>
      </c>
      <c r="C33" s="105"/>
      <c r="D33" s="599"/>
      <c r="E33" s="600"/>
      <c r="F33" s="600"/>
      <c r="G33" s="601"/>
      <c r="H33" s="95">
        <f>C33*H32</f>
        <v>0</v>
      </c>
    </row>
    <row r="34" spans="2:8" ht="14.4" thickBot="1" x14ac:dyDescent="0.3">
      <c r="B34" s="602" t="s">
        <v>304</v>
      </c>
      <c r="C34" s="603"/>
      <c r="D34" s="603"/>
      <c r="E34" s="603"/>
      <c r="F34" s="603"/>
      <c r="G34" s="604"/>
      <c r="H34" s="106">
        <f>H32+H33</f>
        <v>112.2118136</v>
      </c>
    </row>
    <row r="35" spans="2:8" x14ac:dyDescent="0.25">
      <c r="B35" s="605"/>
      <c r="C35" s="606"/>
      <c r="D35" s="606"/>
      <c r="E35" s="606"/>
      <c r="F35" s="606"/>
      <c r="G35" s="606"/>
      <c r="H35" s="607"/>
    </row>
    <row r="36" spans="2:8" x14ac:dyDescent="0.25">
      <c r="B36" s="107"/>
      <c r="H36" s="108"/>
    </row>
    <row r="37" spans="2:8" x14ac:dyDescent="0.25">
      <c r="B37" s="107"/>
      <c r="H37" s="108"/>
    </row>
    <row r="38" spans="2:8" x14ac:dyDescent="0.25">
      <c r="B38" s="107"/>
      <c r="H38" s="108"/>
    </row>
    <row r="39" spans="2:8" x14ac:dyDescent="0.25">
      <c r="B39" s="107"/>
      <c r="H39" s="108"/>
    </row>
    <row r="40" spans="2:8" ht="14.4" thickBot="1" x14ac:dyDescent="0.3">
      <c r="B40" s="109"/>
      <c r="C40" s="110"/>
      <c r="D40" s="110"/>
      <c r="E40" s="110"/>
      <c r="F40" s="110"/>
      <c r="G40" s="110"/>
      <c r="H40" s="111"/>
    </row>
  </sheetData>
  <mergeCells count="18">
    <mergeCell ref="B32:G32"/>
    <mergeCell ref="D33:G33"/>
    <mergeCell ref="B34:G34"/>
    <mergeCell ref="B35:H35"/>
    <mergeCell ref="B10:F10"/>
    <mergeCell ref="B19:F19"/>
    <mergeCell ref="E20:G20"/>
    <mergeCell ref="B21:G21"/>
    <mergeCell ref="B27:F27"/>
    <mergeCell ref="B31:F31"/>
    <mergeCell ref="B1:F1"/>
    <mergeCell ref="G1:H1"/>
    <mergeCell ref="B2:F2"/>
    <mergeCell ref="B3:B4"/>
    <mergeCell ref="C3:C4"/>
    <mergeCell ref="D3:E3"/>
    <mergeCell ref="F3:G3"/>
    <mergeCell ref="H3:H4"/>
  </mergeCells>
  <printOptions horizontalCentered="1"/>
  <pageMargins left="0.70866141732283472" right="0.70866141732283472" top="1.4960629921259843" bottom="0.74803149606299213" header="0.31496062992125984" footer="0.31496062992125984"/>
  <pageSetup paperSize="9" scale="66" orientation="portrait" r:id="rId1"/>
  <headerFooter>
    <oddHeader>&amp;C&amp;"Swis721 Hv BT,Heavy Negrito Itálico"&amp;48&amp;K03+000DNIT&amp;"Times New Roman,Normal"&amp;12&amp;K01+000
DEPARTAMENTO NACIONAL DE INFRAESTRUTURA DE TRANSPORTES</oddHeader>
  </headerFooter>
  <legacyDrawingHF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B0F0"/>
    <pageSetUpPr fitToPage="1"/>
  </sheetPr>
  <dimension ref="B1:J40"/>
  <sheetViews>
    <sheetView topLeftCell="A16" zoomScaleNormal="100" zoomScaleSheetLayoutView="100" workbookViewId="0">
      <selection activeCell="H27" sqref="H27"/>
    </sheetView>
  </sheetViews>
  <sheetFormatPr defaultRowHeight="13.8" x14ac:dyDescent="0.25"/>
  <cols>
    <col min="1" max="1" width="9.109375" style="82"/>
    <col min="2" max="2" width="36.6640625" style="82" customWidth="1"/>
    <col min="3" max="3" width="8.5546875" style="82" customWidth="1"/>
    <col min="4" max="7" width="10.6640625" style="82" customWidth="1"/>
    <col min="8" max="8" width="15.5546875" style="82" customWidth="1"/>
    <col min="9" max="257" width="9.109375" style="82"/>
    <col min="258" max="258" width="36.6640625" style="82" customWidth="1"/>
    <col min="259" max="259" width="8.5546875" style="82" customWidth="1"/>
    <col min="260" max="263" width="10.6640625" style="82" customWidth="1"/>
    <col min="264" max="264" width="15.5546875" style="82" customWidth="1"/>
    <col min="265" max="513" width="9.109375" style="82"/>
    <col min="514" max="514" width="36.6640625" style="82" customWidth="1"/>
    <col min="515" max="515" width="8.5546875" style="82" customWidth="1"/>
    <col min="516" max="519" width="10.6640625" style="82" customWidth="1"/>
    <col min="520" max="520" width="15.5546875" style="82" customWidth="1"/>
    <col min="521" max="769" width="9.109375" style="82"/>
    <col min="770" max="770" width="36.6640625" style="82" customWidth="1"/>
    <col min="771" max="771" width="8.5546875" style="82" customWidth="1"/>
    <col min="772" max="775" width="10.6640625" style="82" customWidth="1"/>
    <col min="776" max="776" width="15.5546875" style="82" customWidth="1"/>
    <col min="777" max="1025" width="9.109375" style="82"/>
    <col min="1026" max="1026" width="36.6640625" style="82" customWidth="1"/>
    <col min="1027" max="1027" width="8.5546875" style="82" customWidth="1"/>
    <col min="1028" max="1031" width="10.6640625" style="82" customWidth="1"/>
    <col min="1032" max="1032" width="15.5546875" style="82" customWidth="1"/>
    <col min="1033" max="1281" width="9.109375" style="82"/>
    <col min="1282" max="1282" width="36.6640625" style="82" customWidth="1"/>
    <col min="1283" max="1283" width="8.5546875" style="82" customWidth="1"/>
    <col min="1284" max="1287" width="10.6640625" style="82" customWidth="1"/>
    <col min="1288" max="1288" width="15.5546875" style="82" customWidth="1"/>
    <col min="1289" max="1537" width="9.109375" style="82"/>
    <col min="1538" max="1538" width="36.6640625" style="82" customWidth="1"/>
    <col min="1539" max="1539" width="8.5546875" style="82" customWidth="1"/>
    <col min="1540" max="1543" width="10.6640625" style="82" customWidth="1"/>
    <col min="1544" max="1544" width="15.5546875" style="82" customWidth="1"/>
    <col min="1545" max="1793" width="9.109375" style="82"/>
    <col min="1794" max="1794" width="36.6640625" style="82" customWidth="1"/>
    <col min="1795" max="1795" width="8.5546875" style="82" customWidth="1"/>
    <col min="1796" max="1799" width="10.6640625" style="82" customWidth="1"/>
    <col min="1800" max="1800" width="15.5546875" style="82" customWidth="1"/>
    <col min="1801" max="2049" width="9.109375" style="82"/>
    <col min="2050" max="2050" width="36.6640625" style="82" customWidth="1"/>
    <col min="2051" max="2051" width="8.5546875" style="82" customWidth="1"/>
    <col min="2052" max="2055" width="10.6640625" style="82" customWidth="1"/>
    <col min="2056" max="2056" width="15.5546875" style="82" customWidth="1"/>
    <col min="2057" max="2305" width="9.109375" style="82"/>
    <col min="2306" max="2306" width="36.6640625" style="82" customWidth="1"/>
    <col min="2307" max="2307" width="8.5546875" style="82" customWidth="1"/>
    <col min="2308" max="2311" width="10.6640625" style="82" customWidth="1"/>
    <col min="2312" max="2312" width="15.5546875" style="82" customWidth="1"/>
    <col min="2313" max="2561" width="9.109375" style="82"/>
    <col min="2562" max="2562" width="36.6640625" style="82" customWidth="1"/>
    <col min="2563" max="2563" width="8.5546875" style="82" customWidth="1"/>
    <col min="2564" max="2567" width="10.6640625" style="82" customWidth="1"/>
    <col min="2568" max="2568" width="15.5546875" style="82" customWidth="1"/>
    <col min="2569" max="2817" width="9.109375" style="82"/>
    <col min="2818" max="2818" width="36.6640625" style="82" customWidth="1"/>
    <col min="2819" max="2819" width="8.5546875" style="82" customWidth="1"/>
    <col min="2820" max="2823" width="10.6640625" style="82" customWidth="1"/>
    <col min="2824" max="2824" width="15.5546875" style="82" customWidth="1"/>
    <col min="2825" max="3073" width="9.109375" style="82"/>
    <col min="3074" max="3074" width="36.6640625" style="82" customWidth="1"/>
    <col min="3075" max="3075" width="8.5546875" style="82" customWidth="1"/>
    <col min="3076" max="3079" width="10.6640625" style="82" customWidth="1"/>
    <col min="3080" max="3080" width="15.5546875" style="82" customWidth="1"/>
    <col min="3081" max="3329" width="9.109375" style="82"/>
    <col min="3330" max="3330" width="36.6640625" style="82" customWidth="1"/>
    <col min="3331" max="3331" width="8.5546875" style="82" customWidth="1"/>
    <col min="3332" max="3335" width="10.6640625" style="82" customWidth="1"/>
    <col min="3336" max="3336" width="15.5546875" style="82" customWidth="1"/>
    <col min="3337" max="3585" width="9.109375" style="82"/>
    <col min="3586" max="3586" width="36.6640625" style="82" customWidth="1"/>
    <col min="3587" max="3587" width="8.5546875" style="82" customWidth="1"/>
    <col min="3588" max="3591" width="10.6640625" style="82" customWidth="1"/>
    <col min="3592" max="3592" width="15.5546875" style="82" customWidth="1"/>
    <col min="3593" max="3841" width="9.109375" style="82"/>
    <col min="3842" max="3842" width="36.6640625" style="82" customWidth="1"/>
    <col min="3843" max="3843" width="8.5546875" style="82" customWidth="1"/>
    <col min="3844" max="3847" width="10.6640625" style="82" customWidth="1"/>
    <col min="3848" max="3848" width="15.5546875" style="82" customWidth="1"/>
    <col min="3849" max="4097" width="9.109375" style="82"/>
    <col min="4098" max="4098" width="36.6640625" style="82" customWidth="1"/>
    <col min="4099" max="4099" width="8.5546875" style="82" customWidth="1"/>
    <col min="4100" max="4103" width="10.6640625" style="82" customWidth="1"/>
    <col min="4104" max="4104" width="15.5546875" style="82" customWidth="1"/>
    <col min="4105" max="4353" width="9.109375" style="82"/>
    <col min="4354" max="4354" width="36.6640625" style="82" customWidth="1"/>
    <col min="4355" max="4355" width="8.5546875" style="82" customWidth="1"/>
    <col min="4356" max="4359" width="10.6640625" style="82" customWidth="1"/>
    <col min="4360" max="4360" width="15.5546875" style="82" customWidth="1"/>
    <col min="4361" max="4609" width="9.109375" style="82"/>
    <col min="4610" max="4610" width="36.6640625" style="82" customWidth="1"/>
    <col min="4611" max="4611" width="8.5546875" style="82" customWidth="1"/>
    <col min="4612" max="4615" width="10.6640625" style="82" customWidth="1"/>
    <col min="4616" max="4616" width="15.5546875" style="82" customWidth="1"/>
    <col min="4617" max="4865" width="9.109375" style="82"/>
    <col min="4866" max="4866" width="36.6640625" style="82" customWidth="1"/>
    <col min="4867" max="4867" width="8.5546875" style="82" customWidth="1"/>
    <col min="4868" max="4871" width="10.6640625" style="82" customWidth="1"/>
    <col min="4872" max="4872" width="15.5546875" style="82" customWidth="1"/>
    <col min="4873" max="5121" width="9.109375" style="82"/>
    <col min="5122" max="5122" width="36.6640625" style="82" customWidth="1"/>
    <col min="5123" max="5123" width="8.5546875" style="82" customWidth="1"/>
    <col min="5124" max="5127" width="10.6640625" style="82" customWidth="1"/>
    <col min="5128" max="5128" width="15.5546875" style="82" customWidth="1"/>
    <col min="5129" max="5377" width="9.109375" style="82"/>
    <col min="5378" max="5378" width="36.6640625" style="82" customWidth="1"/>
    <col min="5379" max="5379" width="8.5546875" style="82" customWidth="1"/>
    <col min="5380" max="5383" width="10.6640625" style="82" customWidth="1"/>
    <col min="5384" max="5384" width="15.5546875" style="82" customWidth="1"/>
    <col min="5385" max="5633" width="9.109375" style="82"/>
    <col min="5634" max="5634" width="36.6640625" style="82" customWidth="1"/>
    <col min="5635" max="5635" width="8.5546875" style="82" customWidth="1"/>
    <col min="5636" max="5639" width="10.6640625" style="82" customWidth="1"/>
    <col min="5640" max="5640" width="15.5546875" style="82" customWidth="1"/>
    <col min="5641" max="5889" width="9.109375" style="82"/>
    <col min="5890" max="5890" width="36.6640625" style="82" customWidth="1"/>
    <col min="5891" max="5891" width="8.5546875" style="82" customWidth="1"/>
    <col min="5892" max="5895" width="10.6640625" style="82" customWidth="1"/>
    <col min="5896" max="5896" width="15.5546875" style="82" customWidth="1"/>
    <col min="5897" max="6145" width="9.109375" style="82"/>
    <col min="6146" max="6146" width="36.6640625" style="82" customWidth="1"/>
    <col min="6147" max="6147" width="8.5546875" style="82" customWidth="1"/>
    <col min="6148" max="6151" width="10.6640625" style="82" customWidth="1"/>
    <col min="6152" max="6152" width="15.5546875" style="82" customWidth="1"/>
    <col min="6153" max="6401" width="9.109375" style="82"/>
    <col min="6402" max="6402" width="36.6640625" style="82" customWidth="1"/>
    <col min="6403" max="6403" width="8.5546875" style="82" customWidth="1"/>
    <col min="6404" max="6407" width="10.6640625" style="82" customWidth="1"/>
    <col min="6408" max="6408" width="15.5546875" style="82" customWidth="1"/>
    <col min="6409" max="6657" width="9.109375" style="82"/>
    <col min="6658" max="6658" width="36.6640625" style="82" customWidth="1"/>
    <col min="6659" max="6659" width="8.5546875" style="82" customWidth="1"/>
    <col min="6660" max="6663" width="10.6640625" style="82" customWidth="1"/>
    <col min="6664" max="6664" width="15.5546875" style="82" customWidth="1"/>
    <col min="6665" max="6913" width="9.109375" style="82"/>
    <col min="6914" max="6914" width="36.6640625" style="82" customWidth="1"/>
    <col min="6915" max="6915" width="8.5546875" style="82" customWidth="1"/>
    <col min="6916" max="6919" width="10.6640625" style="82" customWidth="1"/>
    <col min="6920" max="6920" width="15.5546875" style="82" customWidth="1"/>
    <col min="6921" max="7169" width="9.109375" style="82"/>
    <col min="7170" max="7170" width="36.6640625" style="82" customWidth="1"/>
    <col min="7171" max="7171" width="8.5546875" style="82" customWidth="1"/>
    <col min="7172" max="7175" width="10.6640625" style="82" customWidth="1"/>
    <col min="7176" max="7176" width="15.5546875" style="82" customWidth="1"/>
    <col min="7177" max="7425" width="9.109375" style="82"/>
    <col min="7426" max="7426" width="36.6640625" style="82" customWidth="1"/>
    <col min="7427" max="7427" width="8.5546875" style="82" customWidth="1"/>
    <col min="7428" max="7431" width="10.6640625" style="82" customWidth="1"/>
    <col min="7432" max="7432" width="15.5546875" style="82" customWidth="1"/>
    <col min="7433" max="7681" width="9.109375" style="82"/>
    <col min="7682" max="7682" width="36.6640625" style="82" customWidth="1"/>
    <col min="7683" max="7683" width="8.5546875" style="82" customWidth="1"/>
    <col min="7684" max="7687" width="10.6640625" style="82" customWidth="1"/>
    <col min="7688" max="7688" width="15.5546875" style="82" customWidth="1"/>
    <col min="7689" max="7937" width="9.109375" style="82"/>
    <col min="7938" max="7938" width="36.6640625" style="82" customWidth="1"/>
    <col min="7939" max="7939" width="8.5546875" style="82" customWidth="1"/>
    <col min="7940" max="7943" width="10.6640625" style="82" customWidth="1"/>
    <col min="7944" max="7944" width="15.5546875" style="82" customWidth="1"/>
    <col min="7945" max="8193" width="9.109375" style="82"/>
    <col min="8194" max="8194" width="36.6640625" style="82" customWidth="1"/>
    <col min="8195" max="8195" width="8.5546875" style="82" customWidth="1"/>
    <col min="8196" max="8199" width="10.6640625" style="82" customWidth="1"/>
    <col min="8200" max="8200" width="15.5546875" style="82" customWidth="1"/>
    <col min="8201" max="8449" width="9.109375" style="82"/>
    <col min="8450" max="8450" width="36.6640625" style="82" customWidth="1"/>
    <col min="8451" max="8451" width="8.5546875" style="82" customWidth="1"/>
    <col min="8452" max="8455" width="10.6640625" style="82" customWidth="1"/>
    <col min="8456" max="8456" width="15.5546875" style="82" customWidth="1"/>
    <col min="8457" max="8705" width="9.109375" style="82"/>
    <col min="8706" max="8706" width="36.6640625" style="82" customWidth="1"/>
    <col min="8707" max="8707" width="8.5546875" style="82" customWidth="1"/>
    <col min="8708" max="8711" width="10.6640625" style="82" customWidth="1"/>
    <col min="8712" max="8712" width="15.5546875" style="82" customWidth="1"/>
    <col min="8713" max="8961" width="9.109375" style="82"/>
    <col min="8962" max="8962" width="36.6640625" style="82" customWidth="1"/>
    <col min="8963" max="8963" width="8.5546875" style="82" customWidth="1"/>
    <col min="8964" max="8967" width="10.6640625" style="82" customWidth="1"/>
    <col min="8968" max="8968" width="15.5546875" style="82" customWidth="1"/>
    <col min="8969" max="9217" width="9.109375" style="82"/>
    <col min="9218" max="9218" width="36.6640625" style="82" customWidth="1"/>
    <col min="9219" max="9219" width="8.5546875" style="82" customWidth="1"/>
    <col min="9220" max="9223" width="10.6640625" style="82" customWidth="1"/>
    <col min="9224" max="9224" width="15.5546875" style="82" customWidth="1"/>
    <col min="9225" max="9473" width="9.109375" style="82"/>
    <col min="9474" max="9474" width="36.6640625" style="82" customWidth="1"/>
    <col min="9475" max="9475" width="8.5546875" style="82" customWidth="1"/>
    <col min="9476" max="9479" width="10.6640625" style="82" customWidth="1"/>
    <col min="9480" max="9480" width="15.5546875" style="82" customWidth="1"/>
    <col min="9481" max="9729" width="9.109375" style="82"/>
    <col min="9730" max="9730" width="36.6640625" style="82" customWidth="1"/>
    <col min="9731" max="9731" width="8.5546875" style="82" customWidth="1"/>
    <col min="9732" max="9735" width="10.6640625" style="82" customWidth="1"/>
    <col min="9736" max="9736" width="15.5546875" style="82" customWidth="1"/>
    <col min="9737" max="9985" width="9.109375" style="82"/>
    <col min="9986" max="9986" width="36.6640625" style="82" customWidth="1"/>
    <col min="9987" max="9987" width="8.5546875" style="82" customWidth="1"/>
    <col min="9988" max="9991" width="10.6640625" style="82" customWidth="1"/>
    <col min="9992" max="9992" width="15.5546875" style="82" customWidth="1"/>
    <col min="9993" max="10241" width="9.109375" style="82"/>
    <col min="10242" max="10242" width="36.6640625" style="82" customWidth="1"/>
    <col min="10243" max="10243" width="8.5546875" style="82" customWidth="1"/>
    <col min="10244" max="10247" width="10.6640625" style="82" customWidth="1"/>
    <col min="10248" max="10248" width="15.5546875" style="82" customWidth="1"/>
    <col min="10249" max="10497" width="9.109375" style="82"/>
    <col min="10498" max="10498" width="36.6640625" style="82" customWidth="1"/>
    <col min="10499" max="10499" width="8.5546875" style="82" customWidth="1"/>
    <col min="10500" max="10503" width="10.6640625" style="82" customWidth="1"/>
    <col min="10504" max="10504" width="15.5546875" style="82" customWidth="1"/>
    <col min="10505" max="10753" width="9.109375" style="82"/>
    <col min="10754" max="10754" width="36.6640625" style="82" customWidth="1"/>
    <col min="10755" max="10755" width="8.5546875" style="82" customWidth="1"/>
    <col min="10756" max="10759" width="10.6640625" style="82" customWidth="1"/>
    <col min="10760" max="10760" width="15.5546875" style="82" customWidth="1"/>
    <col min="10761" max="11009" width="9.109375" style="82"/>
    <col min="11010" max="11010" width="36.6640625" style="82" customWidth="1"/>
    <col min="11011" max="11011" width="8.5546875" style="82" customWidth="1"/>
    <col min="11012" max="11015" width="10.6640625" style="82" customWidth="1"/>
    <col min="11016" max="11016" width="15.5546875" style="82" customWidth="1"/>
    <col min="11017" max="11265" width="9.109375" style="82"/>
    <col min="11266" max="11266" width="36.6640625" style="82" customWidth="1"/>
    <col min="11267" max="11267" width="8.5546875" style="82" customWidth="1"/>
    <col min="11268" max="11271" width="10.6640625" style="82" customWidth="1"/>
    <col min="11272" max="11272" width="15.5546875" style="82" customWidth="1"/>
    <col min="11273" max="11521" width="9.109375" style="82"/>
    <col min="11522" max="11522" width="36.6640625" style="82" customWidth="1"/>
    <col min="11523" max="11523" width="8.5546875" style="82" customWidth="1"/>
    <col min="11524" max="11527" width="10.6640625" style="82" customWidth="1"/>
    <col min="11528" max="11528" width="15.5546875" style="82" customWidth="1"/>
    <col min="11529" max="11777" width="9.109375" style="82"/>
    <col min="11778" max="11778" width="36.6640625" style="82" customWidth="1"/>
    <col min="11779" max="11779" width="8.5546875" style="82" customWidth="1"/>
    <col min="11780" max="11783" width="10.6640625" style="82" customWidth="1"/>
    <col min="11784" max="11784" width="15.5546875" style="82" customWidth="1"/>
    <col min="11785" max="12033" width="9.109375" style="82"/>
    <col min="12034" max="12034" width="36.6640625" style="82" customWidth="1"/>
    <col min="12035" max="12035" width="8.5546875" style="82" customWidth="1"/>
    <col min="12036" max="12039" width="10.6640625" style="82" customWidth="1"/>
    <col min="12040" max="12040" width="15.5546875" style="82" customWidth="1"/>
    <col min="12041" max="12289" width="9.109375" style="82"/>
    <col min="12290" max="12290" width="36.6640625" style="82" customWidth="1"/>
    <col min="12291" max="12291" width="8.5546875" style="82" customWidth="1"/>
    <col min="12292" max="12295" width="10.6640625" style="82" customWidth="1"/>
    <col min="12296" max="12296" width="15.5546875" style="82" customWidth="1"/>
    <col min="12297" max="12545" width="9.109375" style="82"/>
    <col min="12546" max="12546" width="36.6640625" style="82" customWidth="1"/>
    <col min="12547" max="12547" width="8.5546875" style="82" customWidth="1"/>
    <col min="12548" max="12551" width="10.6640625" style="82" customWidth="1"/>
    <col min="12552" max="12552" width="15.5546875" style="82" customWidth="1"/>
    <col min="12553" max="12801" width="9.109375" style="82"/>
    <col min="12802" max="12802" width="36.6640625" style="82" customWidth="1"/>
    <col min="12803" max="12803" width="8.5546875" style="82" customWidth="1"/>
    <col min="12804" max="12807" width="10.6640625" style="82" customWidth="1"/>
    <col min="12808" max="12808" width="15.5546875" style="82" customWidth="1"/>
    <col min="12809" max="13057" width="9.109375" style="82"/>
    <col min="13058" max="13058" width="36.6640625" style="82" customWidth="1"/>
    <col min="13059" max="13059" width="8.5546875" style="82" customWidth="1"/>
    <col min="13060" max="13063" width="10.6640625" style="82" customWidth="1"/>
    <col min="13064" max="13064" width="15.5546875" style="82" customWidth="1"/>
    <col min="13065" max="13313" width="9.109375" style="82"/>
    <col min="13314" max="13314" width="36.6640625" style="82" customWidth="1"/>
    <col min="13315" max="13315" width="8.5546875" style="82" customWidth="1"/>
    <col min="13316" max="13319" width="10.6640625" style="82" customWidth="1"/>
    <col min="13320" max="13320" width="15.5546875" style="82" customWidth="1"/>
    <col min="13321" max="13569" width="9.109375" style="82"/>
    <col min="13570" max="13570" width="36.6640625" style="82" customWidth="1"/>
    <col min="13571" max="13571" width="8.5546875" style="82" customWidth="1"/>
    <col min="13572" max="13575" width="10.6640625" style="82" customWidth="1"/>
    <col min="13576" max="13576" width="15.5546875" style="82" customWidth="1"/>
    <col min="13577" max="13825" width="9.109375" style="82"/>
    <col min="13826" max="13826" width="36.6640625" style="82" customWidth="1"/>
    <col min="13827" max="13827" width="8.5546875" style="82" customWidth="1"/>
    <col min="13828" max="13831" width="10.6640625" style="82" customWidth="1"/>
    <col min="13832" max="13832" width="15.5546875" style="82" customWidth="1"/>
    <col min="13833" max="14081" width="9.109375" style="82"/>
    <col min="14082" max="14082" width="36.6640625" style="82" customWidth="1"/>
    <col min="14083" max="14083" width="8.5546875" style="82" customWidth="1"/>
    <col min="14084" max="14087" width="10.6640625" style="82" customWidth="1"/>
    <col min="14088" max="14088" width="15.5546875" style="82" customWidth="1"/>
    <col min="14089" max="14337" width="9.109375" style="82"/>
    <col min="14338" max="14338" width="36.6640625" style="82" customWidth="1"/>
    <col min="14339" max="14339" width="8.5546875" style="82" customWidth="1"/>
    <col min="14340" max="14343" width="10.6640625" style="82" customWidth="1"/>
    <col min="14344" max="14344" width="15.5546875" style="82" customWidth="1"/>
    <col min="14345" max="14593" width="9.109375" style="82"/>
    <col min="14594" max="14594" width="36.6640625" style="82" customWidth="1"/>
    <col min="14595" max="14595" width="8.5546875" style="82" customWidth="1"/>
    <col min="14596" max="14599" width="10.6640625" style="82" customWidth="1"/>
    <col min="14600" max="14600" width="15.5546875" style="82" customWidth="1"/>
    <col min="14601" max="14849" width="9.109375" style="82"/>
    <col min="14850" max="14850" width="36.6640625" style="82" customWidth="1"/>
    <col min="14851" max="14851" width="8.5546875" style="82" customWidth="1"/>
    <col min="14852" max="14855" width="10.6640625" style="82" customWidth="1"/>
    <col min="14856" max="14856" width="15.5546875" style="82" customWidth="1"/>
    <col min="14857" max="15105" width="9.109375" style="82"/>
    <col min="15106" max="15106" width="36.6640625" style="82" customWidth="1"/>
    <col min="15107" max="15107" width="8.5546875" style="82" customWidth="1"/>
    <col min="15108" max="15111" width="10.6640625" style="82" customWidth="1"/>
    <col min="15112" max="15112" width="15.5546875" style="82" customWidth="1"/>
    <col min="15113" max="15361" width="9.109375" style="82"/>
    <col min="15362" max="15362" width="36.6640625" style="82" customWidth="1"/>
    <col min="15363" max="15363" width="8.5546875" style="82" customWidth="1"/>
    <col min="15364" max="15367" width="10.6640625" style="82" customWidth="1"/>
    <col min="15368" max="15368" width="15.5546875" style="82" customWidth="1"/>
    <col min="15369" max="15617" width="9.109375" style="82"/>
    <col min="15618" max="15618" width="36.6640625" style="82" customWidth="1"/>
    <col min="15619" max="15619" width="8.5546875" style="82" customWidth="1"/>
    <col min="15620" max="15623" width="10.6640625" style="82" customWidth="1"/>
    <col min="15624" max="15624" width="15.5546875" style="82" customWidth="1"/>
    <col min="15625" max="15873" width="9.109375" style="82"/>
    <col min="15874" max="15874" width="36.6640625" style="82" customWidth="1"/>
    <col min="15875" max="15875" width="8.5546875" style="82" customWidth="1"/>
    <col min="15876" max="15879" width="10.6640625" style="82" customWidth="1"/>
    <col min="15880" max="15880" width="15.5546875" style="82" customWidth="1"/>
    <col min="15881" max="16129" width="9.109375" style="82"/>
    <col min="16130" max="16130" width="36.6640625" style="82" customWidth="1"/>
    <col min="16131" max="16131" width="8.5546875" style="82" customWidth="1"/>
    <col min="16132" max="16135" width="10.6640625" style="82" customWidth="1"/>
    <col min="16136" max="16136" width="15.5546875" style="82" customWidth="1"/>
    <col min="16137" max="16384" width="9.109375" style="82"/>
  </cols>
  <sheetData>
    <row r="1" spans="2:10" ht="39.75" customHeight="1" x14ac:dyDescent="0.25">
      <c r="B1" s="580" t="s">
        <v>267</v>
      </c>
      <c r="C1" s="581"/>
      <c r="D1" s="581"/>
      <c r="E1" s="581"/>
      <c r="F1" s="582"/>
      <c r="G1" s="583" t="s">
        <v>2</v>
      </c>
      <c r="H1" s="584"/>
    </row>
    <row r="2" spans="2:10" ht="36.75" customHeight="1" x14ac:dyDescent="0.25">
      <c r="B2" s="585" t="s">
        <v>309</v>
      </c>
      <c r="C2" s="586"/>
      <c r="D2" s="586"/>
      <c r="E2" s="586"/>
      <c r="F2" s="587"/>
      <c r="G2" s="83" t="s">
        <v>269</v>
      </c>
      <c r="H2" s="84" t="s">
        <v>270</v>
      </c>
    </row>
    <row r="3" spans="2:10" ht="42" customHeight="1" x14ac:dyDescent="0.25">
      <c r="B3" s="588" t="s">
        <v>185</v>
      </c>
      <c r="C3" s="590" t="s">
        <v>101</v>
      </c>
      <c r="D3" s="592" t="s">
        <v>271</v>
      </c>
      <c r="E3" s="593"/>
      <c r="F3" s="592" t="s">
        <v>272</v>
      </c>
      <c r="G3" s="593"/>
      <c r="H3" s="594" t="s">
        <v>177</v>
      </c>
    </row>
    <row r="4" spans="2:10" x14ac:dyDescent="0.25">
      <c r="B4" s="589"/>
      <c r="C4" s="591"/>
      <c r="D4" s="85" t="s">
        <v>273</v>
      </c>
      <c r="E4" s="86" t="s">
        <v>274</v>
      </c>
      <c r="F4" s="85" t="s">
        <v>273</v>
      </c>
      <c r="G4" s="86" t="s">
        <v>274</v>
      </c>
      <c r="H4" s="595"/>
    </row>
    <row r="5" spans="2:10" x14ac:dyDescent="0.25">
      <c r="B5" s="87" t="s">
        <v>275</v>
      </c>
      <c r="C5" s="88">
        <v>1</v>
      </c>
      <c r="D5" s="88">
        <v>0.1</v>
      </c>
      <c r="E5" s="88">
        <v>0.9</v>
      </c>
      <c r="F5" s="89">
        <v>25.8629</v>
      </c>
      <c r="G5" s="89">
        <v>21.9039</v>
      </c>
      <c r="H5" s="90">
        <f>C5*((D5*F5)+(E5*G5))</f>
        <v>22.299799999999998</v>
      </c>
      <c r="I5" s="91" t="s">
        <v>266</v>
      </c>
      <c r="J5" s="82" t="s">
        <v>305</v>
      </c>
    </row>
    <row r="6" spans="2:10" x14ac:dyDescent="0.25">
      <c r="B6" s="92" t="s">
        <v>313</v>
      </c>
      <c r="C6" s="88">
        <v>1</v>
      </c>
      <c r="D6" s="88">
        <v>0.5</v>
      </c>
      <c r="E6" s="88">
        <v>0.5</v>
      </c>
      <c r="F6" s="89">
        <v>53.2699</v>
      </c>
      <c r="G6" s="89">
        <v>36.412300000000002</v>
      </c>
      <c r="H6" s="90">
        <f>C6*((D6*F6)+(E6*G6))</f>
        <v>44.841099999999997</v>
      </c>
      <c r="I6" s="91" t="s">
        <v>312</v>
      </c>
      <c r="J6" s="82" t="s">
        <v>305</v>
      </c>
    </row>
    <row r="7" spans="2:10" x14ac:dyDescent="0.25">
      <c r="B7" s="92"/>
      <c r="C7" s="93"/>
      <c r="D7" s="93"/>
      <c r="E7" s="93"/>
      <c r="F7" s="93"/>
      <c r="G7" s="93"/>
      <c r="H7" s="90"/>
    </row>
    <row r="8" spans="2:10" x14ac:dyDescent="0.25">
      <c r="B8" s="92"/>
      <c r="C8" s="93"/>
      <c r="D8" s="93"/>
      <c r="E8" s="93"/>
      <c r="F8" s="93"/>
      <c r="G8" s="93"/>
      <c r="H8" s="90"/>
    </row>
    <row r="9" spans="2:10" x14ac:dyDescent="0.25">
      <c r="B9" s="92"/>
      <c r="C9" s="93"/>
      <c r="D9" s="93"/>
      <c r="E9" s="93"/>
      <c r="F9" s="93"/>
      <c r="G9" s="93"/>
      <c r="H9" s="90"/>
    </row>
    <row r="10" spans="2:10" x14ac:dyDescent="0.25">
      <c r="B10" s="608"/>
      <c r="C10" s="600"/>
      <c r="D10" s="600"/>
      <c r="E10" s="600"/>
      <c r="F10" s="601"/>
      <c r="G10" s="94" t="s">
        <v>277</v>
      </c>
      <c r="H10" s="95">
        <f>SUM(H5:H9)</f>
        <v>67.140899999999988</v>
      </c>
    </row>
    <row r="11" spans="2:10" x14ac:dyDescent="0.25">
      <c r="B11" s="96" t="s">
        <v>278</v>
      </c>
      <c r="C11" s="85" t="s">
        <v>279</v>
      </c>
      <c r="D11" s="86" t="s">
        <v>280</v>
      </c>
      <c r="E11" s="86" t="s">
        <v>281</v>
      </c>
      <c r="F11" s="85"/>
      <c r="G11" s="85"/>
      <c r="H11" s="97" t="s">
        <v>177</v>
      </c>
    </row>
    <row r="12" spans="2:10" x14ac:dyDescent="0.25">
      <c r="B12" s="92" t="s">
        <v>282</v>
      </c>
      <c r="C12" s="93"/>
      <c r="D12" s="89">
        <v>1</v>
      </c>
      <c r="E12" s="89">
        <v>24.97</v>
      </c>
      <c r="F12" s="93"/>
      <c r="G12" s="93"/>
      <c r="H12" s="90">
        <f>ROUND(D12*E12,2)</f>
        <v>24.97</v>
      </c>
      <c r="I12" s="82">
        <v>4083</v>
      </c>
      <c r="J12" s="82" t="s">
        <v>283</v>
      </c>
    </row>
    <row r="13" spans="2:10" x14ac:dyDescent="0.25">
      <c r="B13" s="92" t="s">
        <v>284</v>
      </c>
      <c r="C13" s="93"/>
      <c r="D13" s="89">
        <v>2</v>
      </c>
      <c r="E13" s="89">
        <v>14.75</v>
      </c>
      <c r="F13" s="93"/>
      <c r="G13" s="93"/>
      <c r="H13" s="90">
        <f t="shared" ref="H13:H15" si="0">ROUND(D13*E13,2)</f>
        <v>29.5</v>
      </c>
      <c r="I13" s="82">
        <v>1213</v>
      </c>
      <c r="J13" s="82" t="s">
        <v>283</v>
      </c>
    </row>
    <row r="14" spans="2:10" x14ac:dyDescent="0.25">
      <c r="B14" s="92" t="s">
        <v>285</v>
      </c>
      <c r="C14" s="93"/>
      <c r="D14" s="89">
        <v>2</v>
      </c>
      <c r="E14" s="89">
        <v>11.61</v>
      </c>
      <c r="F14" s="93"/>
      <c r="G14" s="93"/>
      <c r="H14" s="90">
        <f t="shared" si="0"/>
        <v>23.22</v>
      </c>
      <c r="I14" s="82">
        <v>6117</v>
      </c>
      <c r="J14" s="82" t="s">
        <v>283</v>
      </c>
    </row>
    <row r="15" spans="2:10" x14ac:dyDescent="0.25">
      <c r="B15" s="92" t="s">
        <v>154</v>
      </c>
      <c r="C15" s="93"/>
      <c r="D15" s="89">
        <v>2</v>
      </c>
      <c r="E15" s="93">
        <v>10.39</v>
      </c>
      <c r="F15" s="93"/>
      <c r="G15" s="93"/>
      <c r="H15" s="90">
        <f t="shared" si="0"/>
        <v>20.78</v>
      </c>
      <c r="I15" s="82">
        <v>6111</v>
      </c>
      <c r="J15" s="82" t="s">
        <v>283</v>
      </c>
    </row>
    <row r="16" spans="2:10" x14ac:dyDescent="0.25">
      <c r="B16" s="92"/>
      <c r="C16" s="93"/>
      <c r="D16" s="93"/>
      <c r="E16" s="93"/>
      <c r="F16" s="93"/>
      <c r="G16" s="93"/>
      <c r="H16" s="90"/>
    </row>
    <row r="17" spans="2:10" x14ac:dyDescent="0.25">
      <c r="B17" s="92"/>
      <c r="C17" s="93"/>
      <c r="D17" s="93"/>
      <c r="E17" s="93"/>
      <c r="F17" s="93"/>
      <c r="G17" s="93"/>
      <c r="H17" s="90"/>
    </row>
    <row r="18" spans="2:10" x14ac:dyDescent="0.25">
      <c r="B18" s="92" t="s">
        <v>286</v>
      </c>
      <c r="C18" s="93"/>
      <c r="D18" s="98">
        <v>0.7198</v>
      </c>
      <c r="E18" s="93"/>
      <c r="F18" s="93"/>
      <c r="G18" s="93"/>
      <c r="H18" s="90">
        <f>D18*(H12+H13+H14+H15)</f>
        <v>70.878705999999994</v>
      </c>
    </row>
    <row r="19" spans="2:10" x14ac:dyDescent="0.25">
      <c r="B19" s="608"/>
      <c r="C19" s="600"/>
      <c r="D19" s="600"/>
      <c r="E19" s="600"/>
      <c r="F19" s="601"/>
      <c r="G19" s="94" t="s">
        <v>287</v>
      </c>
      <c r="H19" s="95">
        <f>SUM(H12:H18)</f>
        <v>169.34870599999999</v>
      </c>
    </row>
    <row r="20" spans="2:10" x14ac:dyDescent="0.25">
      <c r="B20" s="99" t="s">
        <v>288</v>
      </c>
      <c r="C20" s="100">
        <v>5</v>
      </c>
      <c r="D20" s="101"/>
      <c r="E20" s="609" t="s">
        <v>289</v>
      </c>
      <c r="F20" s="597"/>
      <c r="G20" s="598"/>
      <c r="H20" s="95">
        <f>H10+H19</f>
        <v>236.48960599999998</v>
      </c>
    </row>
    <row r="21" spans="2:10" x14ac:dyDescent="0.25">
      <c r="B21" s="596" t="s">
        <v>290</v>
      </c>
      <c r="C21" s="597"/>
      <c r="D21" s="597"/>
      <c r="E21" s="597"/>
      <c r="F21" s="597"/>
      <c r="G21" s="598"/>
      <c r="H21" s="95">
        <f>H20/C20</f>
        <v>47.297921199999998</v>
      </c>
    </row>
    <row r="22" spans="2:10" x14ac:dyDescent="0.25">
      <c r="B22" s="96" t="s">
        <v>291</v>
      </c>
      <c r="C22" s="85" t="s">
        <v>292</v>
      </c>
      <c r="D22" s="85" t="s">
        <v>293</v>
      </c>
      <c r="E22" s="85" t="s">
        <v>294</v>
      </c>
      <c r="F22" s="85"/>
      <c r="G22" s="85"/>
      <c r="H22" s="102" t="s">
        <v>295</v>
      </c>
    </row>
    <row r="23" spans="2:10" x14ac:dyDescent="0.25">
      <c r="B23" s="112" t="s">
        <v>317</v>
      </c>
      <c r="C23" s="103" t="s">
        <v>307</v>
      </c>
      <c r="D23" s="89">
        <v>67.010000000000005</v>
      </c>
      <c r="E23" s="89">
        <v>1</v>
      </c>
      <c r="F23" s="89"/>
      <c r="G23" s="93"/>
      <c r="H23" s="90">
        <f t="shared" ref="H23:H24" si="1">ROUND(D23*E23,2)</f>
        <v>67.010000000000005</v>
      </c>
      <c r="I23" s="82">
        <v>20208</v>
      </c>
      <c r="J23" s="82" t="s">
        <v>283</v>
      </c>
    </row>
    <row r="24" spans="2:10" ht="26.4" x14ac:dyDescent="0.25">
      <c r="B24" s="112" t="s">
        <v>311</v>
      </c>
      <c r="C24" s="103" t="s">
        <v>310</v>
      </c>
      <c r="D24" s="89">
        <v>12.2</v>
      </c>
      <c r="E24" s="89">
        <v>1</v>
      </c>
      <c r="F24" s="89"/>
      <c r="G24" s="93"/>
      <c r="H24" s="90">
        <f t="shared" si="1"/>
        <v>12.2</v>
      </c>
      <c r="I24" s="82">
        <v>5075</v>
      </c>
      <c r="J24" s="82" t="s">
        <v>283</v>
      </c>
    </row>
    <row r="25" spans="2:10" x14ac:dyDescent="0.25">
      <c r="B25" s="92"/>
      <c r="C25" s="103"/>
      <c r="D25" s="93"/>
      <c r="E25" s="93"/>
      <c r="F25" s="93"/>
      <c r="G25" s="93"/>
      <c r="H25" s="90"/>
    </row>
    <row r="26" spans="2:10" x14ac:dyDescent="0.25">
      <c r="B26" s="92"/>
      <c r="C26" s="103"/>
      <c r="D26" s="93"/>
      <c r="E26" s="93"/>
      <c r="F26" s="93"/>
      <c r="G26" s="93"/>
      <c r="H26" s="90"/>
    </row>
    <row r="27" spans="2:10" x14ac:dyDescent="0.25">
      <c r="B27" s="608"/>
      <c r="C27" s="600"/>
      <c r="D27" s="600"/>
      <c r="E27" s="600"/>
      <c r="F27" s="601"/>
      <c r="G27" s="94" t="s">
        <v>296</v>
      </c>
      <c r="H27" s="95">
        <f>SUM(H23:H26)</f>
        <v>79.210000000000008</v>
      </c>
    </row>
    <row r="28" spans="2:10" x14ac:dyDescent="0.25">
      <c r="B28" s="96" t="s">
        <v>297</v>
      </c>
      <c r="C28" s="85" t="s">
        <v>298</v>
      </c>
      <c r="D28" s="85" t="s">
        <v>299</v>
      </c>
      <c r="E28" s="85" t="s">
        <v>300</v>
      </c>
      <c r="F28" s="85" t="s">
        <v>293</v>
      </c>
      <c r="G28" s="85" t="s">
        <v>294</v>
      </c>
      <c r="H28" s="102" t="s">
        <v>295</v>
      </c>
    </row>
    <row r="29" spans="2:10" x14ac:dyDescent="0.25">
      <c r="B29" s="92"/>
      <c r="C29" s="93"/>
      <c r="D29" s="93"/>
      <c r="E29" s="93"/>
      <c r="F29" s="93"/>
      <c r="G29" s="93"/>
      <c r="H29" s="90"/>
    </row>
    <row r="30" spans="2:10" x14ac:dyDescent="0.25">
      <c r="B30" s="92"/>
      <c r="C30" s="93"/>
      <c r="D30" s="93"/>
      <c r="E30" s="93"/>
      <c r="F30" s="93"/>
      <c r="G30" s="93"/>
      <c r="H30" s="90"/>
    </row>
    <row r="31" spans="2:10" x14ac:dyDescent="0.25">
      <c r="B31" s="608"/>
      <c r="C31" s="600"/>
      <c r="D31" s="600"/>
      <c r="E31" s="600"/>
      <c r="F31" s="601"/>
      <c r="G31" s="94" t="s">
        <v>301</v>
      </c>
      <c r="H31" s="95">
        <f>SUM(H29:H30)</f>
        <v>0</v>
      </c>
    </row>
    <row r="32" spans="2:10" x14ac:dyDescent="0.25">
      <c r="B32" s="596" t="s">
        <v>302</v>
      </c>
      <c r="C32" s="597"/>
      <c r="D32" s="597"/>
      <c r="E32" s="597"/>
      <c r="F32" s="597"/>
      <c r="G32" s="598"/>
      <c r="H32" s="95">
        <f>H21+H27+H31</f>
        <v>126.5079212</v>
      </c>
    </row>
    <row r="33" spans="2:8" x14ac:dyDescent="0.25">
      <c r="B33" s="104" t="s">
        <v>303</v>
      </c>
      <c r="C33" s="105"/>
      <c r="D33" s="599"/>
      <c r="E33" s="600"/>
      <c r="F33" s="600"/>
      <c r="G33" s="601"/>
      <c r="H33" s="95">
        <f>C33*H32</f>
        <v>0</v>
      </c>
    </row>
    <row r="34" spans="2:8" ht="14.4" thickBot="1" x14ac:dyDescent="0.3">
      <c r="B34" s="602" t="s">
        <v>304</v>
      </c>
      <c r="C34" s="603"/>
      <c r="D34" s="603"/>
      <c r="E34" s="603"/>
      <c r="F34" s="603"/>
      <c r="G34" s="604"/>
      <c r="H34" s="106">
        <f>H32+H33</f>
        <v>126.5079212</v>
      </c>
    </row>
    <row r="35" spans="2:8" x14ac:dyDescent="0.25">
      <c r="B35" s="605"/>
      <c r="C35" s="606"/>
      <c r="D35" s="606"/>
      <c r="E35" s="606"/>
      <c r="F35" s="606"/>
      <c r="G35" s="606"/>
      <c r="H35" s="607"/>
    </row>
    <row r="36" spans="2:8" x14ac:dyDescent="0.25">
      <c r="B36" s="107"/>
      <c r="H36" s="108"/>
    </row>
    <row r="37" spans="2:8" x14ac:dyDescent="0.25">
      <c r="B37" s="107"/>
      <c r="H37" s="108"/>
    </row>
    <row r="38" spans="2:8" x14ac:dyDescent="0.25">
      <c r="B38" s="107"/>
      <c r="H38" s="108"/>
    </row>
    <row r="39" spans="2:8" x14ac:dyDescent="0.25">
      <c r="B39" s="107"/>
      <c r="H39" s="108"/>
    </row>
    <row r="40" spans="2:8" ht="14.4" thickBot="1" x14ac:dyDescent="0.3">
      <c r="B40" s="109"/>
      <c r="C40" s="110"/>
      <c r="D40" s="110"/>
      <c r="E40" s="110"/>
      <c r="F40" s="110"/>
      <c r="G40" s="110"/>
      <c r="H40" s="111"/>
    </row>
  </sheetData>
  <mergeCells count="18">
    <mergeCell ref="B32:G32"/>
    <mergeCell ref="D33:G33"/>
    <mergeCell ref="B34:G34"/>
    <mergeCell ref="B35:H35"/>
    <mergeCell ref="B10:F10"/>
    <mergeCell ref="B19:F19"/>
    <mergeCell ref="E20:G20"/>
    <mergeCell ref="B21:G21"/>
    <mergeCell ref="B27:F27"/>
    <mergeCell ref="B31:F31"/>
    <mergeCell ref="B1:F1"/>
    <mergeCell ref="G1:H1"/>
    <mergeCell ref="B2:F2"/>
    <mergeCell ref="B3:B4"/>
    <mergeCell ref="C3:C4"/>
    <mergeCell ref="D3:E3"/>
    <mergeCell ref="F3:G3"/>
    <mergeCell ref="H3:H4"/>
  </mergeCells>
  <printOptions horizontalCentered="1"/>
  <pageMargins left="0.70866141732283472" right="0.70866141732283472" top="1.4960629921259843" bottom="0.74803149606299213" header="0.31496062992125984" footer="0.31496062992125984"/>
  <pageSetup paperSize="9" scale="66" orientation="portrait" r:id="rId1"/>
  <headerFooter>
    <oddHeader>&amp;C&amp;"Swis721 Hv BT,Heavy Negrito Itálico"&amp;48&amp;K03+000DNIT&amp;"Times New Roman,Normal"&amp;12&amp;K01+000
DEPARTAMENTO NACIONAL DE INFRAESTRUTURA DE TRANSPORTES</oddHeader>
  </headerFooter>
  <legacyDrawingHF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N57"/>
  <sheetViews>
    <sheetView showGridLines="0" view="pageBreakPreview" topLeftCell="A10" zoomScale="90" zoomScaleNormal="100" zoomScaleSheetLayoutView="90" workbookViewId="0">
      <selection activeCell="F11" sqref="F11"/>
    </sheetView>
  </sheetViews>
  <sheetFormatPr defaultRowHeight="14.4" x14ac:dyDescent="0.3"/>
  <cols>
    <col min="1" max="1" width="10.6640625" bestFit="1" customWidth="1"/>
    <col min="2" max="2" width="32.44140625" customWidth="1"/>
    <col min="3" max="3" width="17.6640625" customWidth="1"/>
    <col min="4" max="4" width="12.6640625" customWidth="1"/>
    <col min="5" max="5" width="7.33203125" bestFit="1" customWidth="1"/>
    <col min="6" max="6" width="9.5546875" bestFit="1" customWidth="1"/>
    <col min="7" max="7" width="13.6640625" bestFit="1" customWidth="1"/>
    <col min="8" max="8" width="17" bestFit="1" customWidth="1"/>
    <col min="9" max="9" width="11.109375" bestFit="1" customWidth="1"/>
    <col min="10" max="10" width="19.33203125" bestFit="1" customWidth="1"/>
  </cols>
  <sheetData>
    <row r="1" spans="1:14" x14ac:dyDescent="0.3">
      <c r="A1" s="506"/>
      <c r="B1" s="507"/>
      <c r="C1" s="507"/>
      <c r="D1" s="507"/>
      <c r="E1" s="507"/>
      <c r="F1" s="507"/>
      <c r="G1" s="507"/>
      <c r="H1" s="507"/>
      <c r="I1" s="513"/>
      <c r="J1" s="514"/>
    </row>
    <row r="2" spans="1:14" x14ac:dyDescent="0.3">
      <c r="A2" s="508"/>
      <c r="B2" s="509"/>
      <c r="C2" s="509"/>
      <c r="D2" s="509"/>
      <c r="E2" s="509"/>
      <c r="F2" s="509"/>
      <c r="G2" s="509"/>
      <c r="H2" s="509"/>
      <c r="I2" s="516"/>
      <c r="J2" s="517"/>
    </row>
    <row r="3" spans="1:14" x14ac:dyDescent="0.3">
      <c r="A3" s="508"/>
      <c r="B3" s="509"/>
      <c r="C3" s="509"/>
      <c r="D3" s="509"/>
      <c r="E3" s="509"/>
      <c r="F3" s="509"/>
      <c r="G3" s="509"/>
      <c r="H3" s="509"/>
      <c r="I3" s="516"/>
      <c r="J3" s="517"/>
    </row>
    <row r="4" spans="1:14" x14ac:dyDescent="0.3">
      <c r="A4" s="508"/>
      <c r="B4" s="509"/>
      <c r="C4" s="509"/>
      <c r="D4" s="509"/>
      <c r="E4" s="509"/>
      <c r="F4" s="509"/>
      <c r="G4" s="509"/>
      <c r="H4" s="509"/>
      <c r="I4" s="516"/>
      <c r="J4" s="517"/>
    </row>
    <row r="5" spans="1:14" x14ac:dyDescent="0.3">
      <c r="A5" s="508"/>
      <c r="B5" s="509"/>
      <c r="C5" s="509"/>
      <c r="D5" s="509"/>
      <c r="E5" s="509"/>
      <c r="F5" s="509"/>
      <c r="G5" s="509"/>
      <c r="H5" s="509"/>
      <c r="I5" s="516"/>
      <c r="J5" s="517"/>
    </row>
    <row r="6" spans="1:14" x14ac:dyDescent="0.3">
      <c r="A6" s="510"/>
      <c r="B6" s="511"/>
      <c r="C6" s="511"/>
      <c r="D6" s="511"/>
      <c r="E6" s="511"/>
      <c r="F6" s="511"/>
      <c r="G6" s="511"/>
      <c r="H6" s="511"/>
      <c r="I6" s="519"/>
      <c r="J6" s="520"/>
    </row>
    <row r="8" spans="1:14" ht="66.75" customHeight="1" x14ac:dyDescent="0.3">
      <c r="A8" s="612" t="s">
        <v>246</v>
      </c>
      <c r="B8" s="613"/>
      <c r="C8" s="613"/>
      <c r="D8" s="613"/>
      <c r="E8" s="613"/>
      <c r="F8" s="613"/>
      <c r="G8" s="613"/>
      <c r="H8" s="613"/>
      <c r="I8" s="613"/>
      <c r="J8" s="614"/>
    </row>
    <row r="9" spans="1:14" ht="15" thickBot="1" x14ac:dyDescent="0.35">
      <c r="N9">
        <f>1.2345</f>
        <v>1.2344999999999999</v>
      </c>
    </row>
    <row r="10" spans="1:14" s="1" customFormat="1" ht="30" customHeight="1" thickBot="1" x14ac:dyDescent="0.35">
      <c r="A10" s="39" t="s">
        <v>10</v>
      </c>
      <c r="B10" s="615" t="s">
        <v>11</v>
      </c>
      <c r="C10" s="616"/>
      <c r="D10" s="616"/>
      <c r="E10" s="39" t="s">
        <v>12</v>
      </c>
      <c r="F10" s="39" t="s">
        <v>13</v>
      </c>
      <c r="G10" s="39" t="s">
        <v>16</v>
      </c>
      <c r="H10" s="39" t="s">
        <v>17</v>
      </c>
      <c r="I10" s="39" t="s">
        <v>190</v>
      </c>
      <c r="J10" s="39" t="s">
        <v>189</v>
      </c>
    </row>
    <row r="11" spans="1:14" ht="15.75" customHeight="1" x14ac:dyDescent="0.3">
      <c r="A11" s="14" t="s">
        <v>46</v>
      </c>
      <c r="B11" s="11" t="s">
        <v>44</v>
      </c>
      <c r="C11" s="11"/>
      <c r="D11" s="11"/>
      <c r="E11" s="14" t="s">
        <v>45</v>
      </c>
      <c r="F11" s="12">
        <v>59341.440000000002</v>
      </c>
      <c r="G11" s="13">
        <v>0.69</v>
      </c>
      <c r="H11" s="13">
        <v>50440.22</v>
      </c>
      <c r="I11" s="36">
        <f t="shared" ref="I11:I29" si="0">H11/$J$32</f>
        <v>1.2397034798523983E-2</v>
      </c>
      <c r="J11" s="37">
        <f>I11</f>
        <v>1.2397034798523983E-2</v>
      </c>
      <c r="N11" s="38"/>
    </row>
    <row r="12" spans="1:14" s="18" customFormat="1" ht="15.6" x14ac:dyDescent="0.3">
      <c r="A12" s="14" t="s">
        <v>51</v>
      </c>
      <c r="B12" s="11" t="s">
        <v>53</v>
      </c>
      <c r="C12" s="11"/>
      <c r="D12" s="11"/>
      <c r="E12" s="14" t="s">
        <v>28</v>
      </c>
      <c r="F12" s="12">
        <v>43500</v>
      </c>
      <c r="G12" s="13">
        <v>0.91</v>
      </c>
      <c r="H12" s="13">
        <v>48720</v>
      </c>
      <c r="I12" s="36">
        <f t="shared" si="0"/>
        <v>1.1974244667927467E-2</v>
      </c>
      <c r="J12" s="37">
        <f t="shared" ref="J12:J29" si="1">I12+J11</f>
        <v>2.437127946645145E-2</v>
      </c>
    </row>
    <row r="13" spans="1:14" ht="15.75" customHeight="1" x14ac:dyDescent="0.3">
      <c r="A13" s="14" t="s">
        <v>60</v>
      </c>
      <c r="B13" s="11" t="s">
        <v>64</v>
      </c>
      <c r="C13" s="11"/>
      <c r="D13" s="11"/>
      <c r="E13" s="14" t="s">
        <v>45</v>
      </c>
      <c r="F13" s="12">
        <v>37153.370000000003</v>
      </c>
      <c r="G13" s="13">
        <v>0.69</v>
      </c>
      <c r="H13" s="13">
        <v>31580.36</v>
      </c>
      <c r="I13" s="36">
        <f t="shared" si="0"/>
        <v>7.7617191572502027E-3</v>
      </c>
      <c r="J13" s="37">
        <f t="shared" si="1"/>
        <v>3.2132998623701656E-2</v>
      </c>
    </row>
    <row r="14" spans="1:14" ht="15.75" customHeight="1" x14ac:dyDescent="0.3">
      <c r="A14" s="14" t="s">
        <v>52</v>
      </c>
      <c r="B14" s="11" t="s">
        <v>54</v>
      </c>
      <c r="C14" s="11"/>
      <c r="D14" s="11"/>
      <c r="E14" s="14" t="s">
        <v>43</v>
      </c>
      <c r="F14" s="12">
        <v>6940.52</v>
      </c>
      <c r="G14" s="13">
        <v>3.67</v>
      </c>
      <c r="H14" s="13">
        <v>31440.560000000001</v>
      </c>
      <c r="I14" s="36">
        <f t="shared" si="0"/>
        <v>7.7273595635602137E-3</v>
      </c>
      <c r="J14" s="37">
        <f t="shared" si="1"/>
        <v>3.9860358187261871E-2</v>
      </c>
    </row>
    <row r="15" spans="1:14" ht="15.75" customHeight="1" x14ac:dyDescent="0.3">
      <c r="A15" s="14" t="s">
        <v>41</v>
      </c>
      <c r="B15" s="11" t="s">
        <v>42</v>
      </c>
      <c r="C15" s="11"/>
      <c r="D15" s="11"/>
      <c r="E15" s="14" t="s">
        <v>43</v>
      </c>
      <c r="F15" s="12">
        <v>6940.52</v>
      </c>
      <c r="G15" s="13">
        <v>3.47</v>
      </c>
      <c r="H15" s="13">
        <v>29705.43</v>
      </c>
      <c r="I15" s="36">
        <f t="shared" si="0"/>
        <v>7.300904901190325E-3</v>
      </c>
      <c r="J15" s="37">
        <f t="shared" si="1"/>
        <v>4.7161263088452199E-2</v>
      </c>
    </row>
    <row r="16" spans="1:14" ht="15.75" customHeight="1" x14ac:dyDescent="0.3">
      <c r="A16" s="14" t="s">
        <v>47</v>
      </c>
      <c r="B16" s="11" t="s">
        <v>48</v>
      </c>
      <c r="C16" s="11"/>
      <c r="D16" s="11"/>
      <c r="E16" s="14" t="s">
        <v>28</v>
      </c>
      <c r="F16" s="12">
        <v>43500</v>
      </c>
      <c r="G16" s="13">
        <v>0.51</v>
      </c>
      <c r="H16" s="13">
        <v>27405</v>
      </c>
      <c r="I16" s="36">
        <f t="shared" si="0"/>
        <v>6.7355126257092005E-3</v>
      </c>
      <c r="J16" s="37">
        <f t="shared" si="1"/>
        <v>5.3896775714161398E-2</v>
      </c>
    </row>
    <row r="17" spans="1:10" ht="15.75" customHeight="1" x14ac:dyDescent="0.3">
      <c r="A17" s="14" t="s">
        <v>68</v>
      </c>
      <c r="B17" s="11" t="s">
        <v>71</v>
      </c>
      <c r="C17" s="11"/>
      <c r="D17" s="11"/>
      <c r="E17" s="14" t="s">
        <v>22</v>
      </c>
      <c r="F17" s="12">
        <v>6</v>
      </c>
      <c r="G17" s="13">
        <v>2723.6</v>
      </c>
      <c r="H17" s="13">
        <v>20173.68</v>
      </c>
      <c r="I17" s="36">
        <f t="shared" si="0"/>
        <v>4.9582220889260054E-3</v>
      </c>
      <c r="J17" s="37">
        <f t="shared" si="1"/>
        <v>5.8854997803087401E-2</v>
      </c>
    </row>
    <row r="18" spans="1:10" ht="15.75" customHeight="1" x14ac:dyDescent="0.3">
      <c r="A18" s="14" t="s">
        <v>61</v>
      </c>
      <c r="B18" s="11" t="s">
        <v>54</v>
      </c>
      <c r="C18" s="11"/>
      <c r="D18" s="11"/>
      <c r="E18" s="14" t="s">
        <v>43</v>
      </c>
      <c r="F18" s="12">
        <v>4350</v>
      </c>
      <c r="G18" s="13">
        <v>3.67</v>
      </c>
      <c r="H18" s="13">
        <v>19705.5</v>
      </c>
      <c r="I18" s="36">
        <f t="shared" si="0"/>
        <v>4.8431543165813771E-3</v>
      </c>
      <c r="J18" s="37">
        <f t="shared" si="1"/>
        <v>6.3698152119668783E-2</v>
      </c>
    </row>
    <row r="19" spans="1:10" ht="15.75" customHeight="1" x14ac:dyDescent="0.3">
      <c r="A19" s="14" t="s">
        <v>20</v>
      </c>
      <c r="B19" s="11" t="s">
        <v>21</v>
      </c>
      <c r="C19" s="11"/>
      <c r="D19" s="11"/>
      <c r="E19" s="14" t="s">
        <v>22</v>
      </c>
      <c r="F19" s="12">
        <v>1</v>
      </c>
      <c r="G19" s="13">
        <v>15490.37</v>
      </c>
      <c r="H19" s="13">
        <v>19122.86</v>
      </c>
      <c r="I19" s="36">
        <f t="shared" si="0"/>
        <v>4.6999549341240447E-3</v>
      </c>
      <c r="J19" s="37">
        <f t="shared" si="1"/>
        <v>6.8398107053792831E-2</v>
      </c>
    </row>
    <row r="20" spans="1:10" ht="15.75" customHeight="1" x14ac:dyDescent="0.3">
      <c r="A20" s="14" t="s">
        <v>59</v>
      </c>
      <c r="B20" s="11" t="s">
        <v>42</v>
      </c>
      <c r="C20" s="11"/>
      <c r="D20" s="11"/>
      <c r="E20" s="14" t="s">
        <v>43</v>
      </c>
      <c r="F20" s="12">
        <v>4350</v>
      </c>
      <c r="G20" s="13">
        <v>3.47</v>
      </c>
      <c r="H20" s="13">
        <v>18618</v>
      </c>
      <c r="I20" s="36">
        <f t="shared" si="0"/>
        <v>4.5758720695294247E-3</v>
      </c>
      <c r="J20" s="37">
        <f t="shared" si="1"/>
        <v>7.297397912332225E-2</v>
      </c>
    </row>
    <row r="21" spans="1:10" ht="15.75" customHeight="1" x14ac:dyDescent="0.3">
      <c r="A21" s="14" t="s">
        <v>38</v>
      </c>
      <c r="B21" s="11" t="s">
        <v>30</v>
      </c>
      <c r="C21" s="11"/>
      <c r="D21" s="11"/>
      <c r="E21" s="14" t="s">
        <v>31</v>
      </c>
      <c r="F21" s="12">
        <v>6</v>
      </c>
      <c r="G21" s="13">
        <v>2023.8</v>
      </c>
      <c r="H21" s="13">
        <v>14990.28</v>
      </c>
      <c r="I21" s="36">
        <f t="shared" si="0"/>
        <v>3.6842627331843138E-3</v>
      </c>
      <c r="J21" s="37">
        <f t="shared" si="1"/>
        <v>7.6658241856506562E-2</v>
      </c>
    </row>
    <row r="22" spans="1:10" ht="15.75" customHeight="1" x14ac:dyDescent="0.3">
      <c r="A22" s="14" t="s">
        <v>67</v>
      </c>
      <c r="B22" s="11" t="s">
        <v>69</v>
      </c>
      <c r="C22" s="11"/>
      <c r="D22" s="11"/>
      <c r="E22" s="14" t="s">
        <v>70</v>
      </c>
      <c r="F22" s="12">
        <v>18</v>
      </c>
      <c r="G22" s="13">
        <v>661.89</v>
      </c>
      <c r="H22" s="13">
        <v>14707.8</v>
      </c>
      <c r="I22" s="36">
        <f t="shared" si="0"/>
        <v>3.6148357086811084E-3</v>
      </c>
      <c r="J22" s="37">
        <f t="shared" si="1"/>
        <v>8.0273077565187673E-2</v>
      </c>
    </row>
    <row r="23" spans="1:10" ht="15.75" customHeight="1" x14ac:dyDescent="0.3">
      <c r="A23" s="14" t="s">
        <v>49</v>
      </c>
      <c r="B23" s="11" t="s">
        <v>50</v>
      </c>
      <c r="C23" s="11"/>
      <c r="D23" s="11"/>
      <c r="E23" s="14" t="s">
        <v>45</v>
      </c>
      <c r="F23" s="12">
        <v>15496.87</v>
      </c>
      <c r="G23" s="13">
        <v>0.69</v>
      </c>
      <c r="H23" s="13">
        <v>13172.34</v>
      </c>
      <c r="I23" s="36">
        <f t="shared" si="0"/>
        <v>3.2374552957538526E-3</v>
      </c>
      <c r="J23" s="37">
        <f t="shared" si="1"/>
        <v>8.3510532860941525E-2</v>
      </c>
    </row>
    <row r="24" spans="1:10" ht="15.75" customHeight="1" x14ac:dyDescent="0.3">
      <c r="A24" s="14" t="s">
        <v>39</v>
      </c>
      <c r="B24" s="11" t="s">
        <v>33</v>
      </c>
      <c r="C24" s="11"/>
      <c r="D24" s="11"/>
      <c r="E24" s="14" t="s">
        <v>28</v>
      </c>
      <c r="F24" s="12">
        <v>24</v>
      </c>
      <c r="G24" s="13">
        <v>356.12</v>
      </c>
      <c r="H24" s="13">
        <v>10551.12</v>
      </c>
      <c r="I24" s="36">
        <f t="shared" si="0"/>
        <v>2.5932202873699276E-3</v>
      </c>
      <c r="J24" s="37">
        <f t="shared" si="1"/>
        <v>8.6103753148311452E-2</v>
      </c>
    </row>
    <row r="25" spans="1:10" ht="15.75" customHeight="1" x14ac:dyDescent="0.3">
      <c r="A25" s="14" t="s">
        <v>74</v>
      </c>
      <c r="B25" s="11" t="s">
        <v>75</v>
      </c>
      <c r="C25" s="11"/>
      <c r="D25" s="11"/>
      <c r="E25" s="14" t="s">
        <v>28</v>
      </c>
      <c r="F25" s="12">
        <v>6692.31</v>
      </c>
      <c r="G25" s="13">
        <v>0.86</v>
      </c>
      <c r="H25" s="13">
        <v>7093.85</v>
      </c>
      <c r="I25" s="36">
        <f t="shared" si="0"/>
        <v>1.7435036029880393E-3</v>
      </c>
      <c r="J25" s="37">
        <f t="shared" si="1"/>
        <v>8.7847256751299493E-2</v>
      </c>
    </row>
    <row r="26" spans="1:10" ht="15.75" customHeight="1" x14ac:dyDescent="0.3">
      <c r="A26" s="14" t="s">
        <v>58</v>
      </c>
      <c r="B26" s="11" t="s">
        <v>63</v>
      </c>
      <c r="C26" s="11"/>
      <c r="D26" s="11"/>
      <c r="E26" s="14" t="s">
        <v>43</v>
      </c>
      <c r="F26" s="12">
        <v>2007.69</v>
      </c>
      <c r="G26" s="13">
        <v>2.4900000000000002</v>
      </c>
      <c r="H26" s="13">
        <v>6163.61</v>
      </c>
      <c r="I26" s="36">
        <f t="shared" si="0"/>
        <v>1.5148722121856406E-3</v>
      </c>
      <c r="J26" s="37">
        <f t="shared" si="1"/>
        <v>8.9362128963485138E-2</v>
      </c>
    </row>
    <row r="27" spans="1:10" ht="15.75" customHeight="1" x14ac:dyDescent="0.3">
      <c r="A27" s="15" t="s">
        <v>37</v>
      </c>
      <c r="B27" s="35" t="s">
        <v>27</v>
      </c>
      <c r="C27" s="35"/>
      <c r="D27" s="35"/>
      <c r="E27" s="15" t="s">
        <v>28</v>
      </c>
      <c r="F27" s="16">
        <v>14.4</v>
      </c>
      <c r="G27" s="17">
        <v>333.67</v>
      </c>
      <c r="H27" s="17">
        <v>5931.65</v>
      </c>
      <c r="I27" s="36">
        <f t="shared" si="0"/>
        <v>1.4578618305523801E-3</v>
      </c>
      <c r="J27" s="37">
        <f t="shared" si="1"/>
        <v>9.081999079403752E-2</v>
      </c>
    </row>
    <row r="28" spans="1:10" ht="15.75" customHeight="1" x14ac:dyDescent="0.3">
      <c r="A28" s="14" t="s">
        <v>57</v>
      </c>
      <c r="B28" s="11" t="s">
        <v>62</v>
      </c>
      <c r="C28" s="11"/>
      <c r="D28" s="11"/>
      <c r="E28" s="14" t="s">
        <v>28</v>
      </c>
      <c r="F28" s="12">
        <v>6692.31</v>
      </c>
      <c r="G28" s="13">
        <v>0.48</v>
      </c>
      <c r="H28" s="13">
        <v>3948.46</v>
      </c>
      <c r="I28" s="36">
        <f t="shared" si="0"/>
        <v>9.7043978040896729E-4</v>
      </c>
      <c r="J28" s="37">
        <f t="shared" si="1"/>
        <v>9.1790430574446483E-2</v>
      </c>
    </row>
    <row r="29" spans="1:10" ht="15.75" customHeight="1" x14ac:dyDescent="0.3">
      <c r="A29" s="14" t="s">
        <v>40</v>
      </c>
      <c r="B29" s="11" t="s">
        <v>34</v>
      </c>
      <c r="C29" s="11"/>
      <c r="D29" s="11"/>
      <c r="E29" s="14" t="s">
        <v>22</v>
      </c>
      <c r="F29" s="12">
        <v>1</v>
      </c>
      <c r="G29" s="13">
        <v>617.94000000000005</v>
      </c>
      <c r="H29" s="13">
        <v>762.85</v>
      </c>
      <c r="I29" s="36">
        <f t="shared" si="0"/>
        <v>1.8749081578260405E-4</v>
      </c>
      <c r="J29" s="37">
        <f t="shared" si="1"/>
        <v>9.1977921390229089E-2</v>
      </c>
    </row>
    <row r="30" spans="1:10" x14ac:dyDescent="0.3">
      <c r="H30" s="80"/>
      <c r="I30" s="37">
        <f>SUM(I11:I29)</f>
        <v>9.1977921390229089E-2</v>
      </c>
      <c r="J30" s="37">
        <f>J29</f>
        <v>9.1977921390229089E-2</v>
      </c>
    </row>
    <row r="32" spans="1:10" ht="15.6" x14ac:dyDescent="0.3">
      <c r="A32" s="610" t="s">
        <v>80</v>
      </c>
      <c r="B32" s="610"/>
      <c r="C32" s="610"/>
      <c r="D32" s="610"/>
      <c r="E32" s="610"/>
      <c r="F32" s="610"/>
      <c r="G32" s="610"/>
      <c r="H32" s="610"/>
      <c r="I32" s="610"/>
      <c r="J32" s="9">
        <f>'PLANILHA SINTÉTICA'!J17</f>
        <v>4068732.63</v>
      </c>
    </row>
    <row r="33" spans="1:10" ht="4.5" customHeight="1" x14ac:dyDescent="0.3"/>
    <row r="43" spans="1:10" ht="15.6" x14ac:dyDescent="0.3">
      <c r="A43" s="611" t="s">
        <v>81</v>
      </c>
      <c r="B43" s="611"/>
      <c r="C43" s="611"/>
      <c r="D43" s="611"/>
      <c r="E43" s="611"/>
      <c r="F43" s="611"/>
      <c r="G43" s="611"/>
      <c r="H43" s="611"/>
      <c r="I43" s="611"/>
      <c r="J43" s="611"/>
    </row>
    <row r="54" spans="1:10" x14ac:dyDescent="0.3">
      <c r="A54" s="521">
        <f ca="1">TODAY()</f>
        <v>45040</v>
      </c>
      <c r="B54" s="521"/>
      <c r="C54" s="521"/>
      <c r="D54" s="521"/>
      <c r="E54" s="521"/>
      <c r="F54" s="521"/>
      <c r="G54" s="521"/>
      <c r="H54" s="521"/>
      <c r="I54" s="521"/>
      <c r="J54" s="521"/>
    </row>
    <row r="55" spans="1:10" x14ac:dyDescent="0.3">
      <c r="A55" s="521" t="s">
        <v>199</v>
      </c>
      <c r="B55" s="521"/>
      <c r="C55" s="521"/>
      <c r="D55" s="521"/>
      <c r="E55" s="521"/>
      <c r="F55" s="521"/>
      <c r="G55" s="521"/>
      <c r="H55" s="521"/>
      <c r="I55" s="521"/>
      <c r="J55" s="521"/>
    </row>
    <row r="56" spans="1:10" x14ac:dyDescent="0.3">
      <c r="A56" s="8"/>
      <c r="B56" s="8"/>
      <c r="C56" s="8"/>
      <c r="D56" s="8"/>
      <c r="E56" s="8"/>
      <c r="F56" s="8"/>
      <c r="G56" s="8"/>
      <c r="H56" s="8"/>
      <c r="I56" s="8"/>
      <c r="J56" s="8"/>
    </row>
    <row r="57" spans="1:10" x14ac:dyDescent="0.3">
      <c r="A57" s="8"/>
      <c r="B57" s="8"/>
      <c r="C57" s="8"/>
      <c r="D57" s="8"/>
      <c r="E57" s="8"/>
      <c r="F57" s="8"/>
      <c r="G57" s="8"/>
      <c r="H57" s="8"/>
      <c r="I57" s="8"/>
      <c r="J57" s="8"/>
    </row>
  </sheetData>
  <sortState xmlns:xlrd2="http://schemas.microsoft.com/office/spreadsheetml/2017/richdata2" ref="A10:Q29">
    <sortCondition descending="1" ref="H10:H29"/>
    <sortCondition descending="1" ref="A10:A29"/>
  </sortState>
  <mergeCells count="8">
    <mergeCell ref="A1:H6"/>
    <mergeCell ref="I1:J6"/>
    <mergeCell ref="A54:J54"/>
    <mergeCell ref="A55:J55"/>
    <mergeCell ref="A32:I32"/>
    <mergeCell ref="A43:J43"/>
    <mergeCell ref="A8:J8"/>
    <mergeCell ref="B10:D10"/>
  </mergeCells>
  <pageMargins left="0.51181102362204722" right="0.51181102362204722" top="0.78740157480314965" bottom="0.78740157480314965" header="0.31496062992125984" footer="0.31496062992125984"/>
  <pageSetup paperSize="9" scale="58"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68"/>
  <sheetViews>
    <sheetView showGridLines="0" view="pageBreakPreview" zoomScale="90" zoomScaleNormal="100" zoomScaleSheetLayoutView="90" workbookViewId="0">
      <selection activeCell="A181" sqref="A181:N181"/>
    </sheetView>
  </sheetViews>
  <sheetFormatPr defaultColWidth="9.109375" defaultRowHeight="13.8" x14ac:dyDescent="0.25"/>
  <cols>
    <col min="1" max="1" width="17" style="114" customWidth="1"/>
    <col min="2" max="2" width="17.44140625" style="114" customWidth="1"/>
    <col min="3" max="3" width="17.6640625" style="114" customWidth="1"/>
    <col min="4" max="4" width="12.6640625" style="114" customWidth="1"/>
    <col min="5" max="5" width="7.33203125" style="114" bestFit="1" customWidth="1"/>
    <col min="6" max="6" width="9.5546875" style="114" bestFit="1" customWidth="1"/>
    <col min="7" max="7" width="13.6640625" style="114" bestFit="1" customWidth="1"/>
    <col min="8" max="8" width="17" style="114" bestFit="1" customWidth="1"/>
    <col min="9" max="9" width="8.44140625" style="114" customWidth="1"/>
    <col min="10" max="10" width="27.5546875" style="114" customWidth="1"/>
    <col min="11" max="11" width="16.5546875" style="114" bestFit="1" customWidth="1"/>
    <col min="12" max="12" width="9.33203125" style="114" bestFit="1" customWidth="1"/>
    <col min="13" max="13" width="9.109375" style="114"/>
    <col min="14" max="14" width="15.88671875" style="114" bestFit="1" customWidth="1"/>
    <col min="15" max="16384" width="9.109375" style="114"/>
  </cols>
  <sheetData>
    <row r="1" spans="1:14" ht="103.5" customHeight="1" x14ac:dyDescent="0.25">
      <c r="A1" s="115"/>
      <c r="B1" s="116"/>
      <c r="C1" s="116"/>
      <c r="D1" s="116"/>
      <c r="E1" s="116"/>
      <c r="F1" s="116"/>
      <c r="G1" s="116"/>
    </row>
    <row r="2" spans="1:14" ht="15" x14ac:dyDescent="0.25">
      <c r="A2" s="211" t="s">
        <v>456</v>
      </c>
      <c r="B2" s="212" t="s">
        <v>512</v>
      </c>
      <c r="C2" s="211"/>
      <c r="D2" s="211"/>
      <c r="E2" s="211"/>
      <c r="F2" s="211"/>
      <c r="G2" s="211"/>
      <c r="H2" s="211"/>
      <c r="I2" s="211"/>
      <c r="J2" s="211"/>
    </row>
    <row r="3" spans="1:14" ht="19.2" customHeight="1" x14ac:dyDescent="0.25">
      <c r="A3" s="211" t="s">
        <v>457</v>
      </c>
      <c r="B3" s="212" t="s">
        <v>513</v>
      </c>
      <c r="C3" s="211"/>
      <c r="D3" s="211"/>
      <c r="E3" s="211"/>
      <c r="F3" s="211"/>
      <c r="G3" s="211"/>
      <c r="H3" s="211"/>
      <c r="I3" s="211"/>
      <c r="J3" s="211"/>
    </row>
    <row r="4" spans="1:14" ht="19.2" customHeight="1" x14ac:dyDescent="0.25">
      <c r="A4" s="211" t="s">
        <v>458</v>
      </c>
      <c r="B4" s="212" t="s">
        <v>514</v>
      </c>
      <c r="C4" s="211"/>
      <c r="D4" s="211"/>
      <c r="E4" s="211"/>
      <c r="F4" s="211"/>
      <c r="G4" s="211"/>
      <c r="H4" s="211"/>
      <c r="I4" s="211"/>
      <c r="J4" s="211"/>
    </row>
    <row r="5" spans="1:14" ht="15" x14ac:dyDescent="0.25">
      <c r="A5" s="211" t="s">
        <v>459</v>
      </c>
      <c r="B5" s="212" t="s">
        <v>515</v>
      </c>
      <c r="C5" s="211"/>
      <c r="D5" s="211"/>
      <c r="E5" s="211"/>
      <c r="F5" s="211"/>
      <c r="G5" s="211"/>
      <c r="H5" s="211"/>
      <c r="I5" s="211"/>
      <c r="J5" s="211"/>
    </row>
    <row r="6" spans="1:14" ht="30" x14ac:dyDescent="0.25">
      <c r="A6" s="211" t="s">
        <v>460</v>
      </c>
      <c r="B6" s="217" t="s">
        <v>477</v>
      </c>
      <c r="C6" s="211"/>
      <c r="D6" s="211"/>
      <c r="E6" s="211"/>
      <c r="F6" s="211"/>
      <c r="G6" s="211"/>
      <c r="H6" s="211"/>
      <c r="I6" s="211"/>
      <c r="J6" s="211"/>
    </row>
    <row r="7" spans="1:14" ht="15" x14ac:dyDescent="0.25">
      <c r="A7" s="211" t="s">
        <v>421</v>
      </c>
      <c r="B7" s="214">
        <v>0.24229999999999999</v>
      </c>
      <c r="C7" s="211"/>
      <c r="D7" s="211"/>
      <c r="E7" s="211"/>
      <c r="F7" s="211"/>
      <c r="G7" s="211"/>
      <c r="H7" s="211"/>
      <c r="I7" s="211"/>
      <c r="J7" s="211"/>
    </row>
    <row r="8" spans="1:14" x14ac:dyDescent="0.25">
      <c r="L8" s="114">
        <f>1.2345</f>
        <v>1.2344999999999999</v>
      </c>
    </row>
    <row r="9" spans="1:14" ht="20.399999999999999" hidden="1" x14ac:dyDescent="0.35">
      <c r="A9" s="438" t="s">
        <v>187</v>
      </c>
      <c r="B9" s="438"/>
      <c r="C9" s="438"/>
      <c r="D9" s="438"/>
      <c r="E9" s="438"/>
      <c r="F9" s="438"/>
      <c r="G9" s="438"/>
      <c r="H9" s="438"/>
      <c r="I9" s="178"/>
      <c r="J9" s="179"/>
    </row>
    <row r="10" spans="1:14" s="181" customFormat="1" ht="23.25" hidden="1" customHeight="1" x14ac:dyDescent="0.3">
      <c r="A10" s="180" t="s">
        <v>443</v>
      </c>
      <c r="B10" s="182" t="s">
        <v>19</v>
      </c>
      <c r="J10" s="183">
        <f>'ORÇAMENTO GERAL'!J15</f>
        <v>40776.699999999997</v>
      </c>
    </row>
    <row r="11" spans="1:14" ht="20.399999999999999" x14ac:dyDescent="0.35">
      <c r="A11" s="438" t="s">
        <v>188</v>
      </c>
      <c r="B11" s="438"/>
      <c r="C11" s="438"/>
      <c r="D11" s="438"/>
      <c r="E11" s="438"/>
      <c r="F11" s="438"/>
      <c r="G11" s="438"/>
      <c r="H11" s="438"/>
      <c r="I11" s="178"/>
      <c r="J11" s="179"/>
    </row>
    <row r="12" spans="1:14" s="181" customFormat="1" ht="25.5" customHeight="1" x14ac:dyDescent="0.3">
      <c r="A12" s="180" t="s">
        <v>443</v>
      </c>
      <c r="B12" s="182" t="s">
        <v>517</v>
      </c>
      <c r="J12" s="183">
        <f>'Orçamento - trecho 1'!J51</f>
        <v>4068732.63</v>
      </c>
      <c r="K12" s="184">
        <f>K13-J10</f>
        <v>1359223.3</v>
      </c>
      <c r="N12" s="184">
        <f>715000-J9</f>
        <v>715000</v>
      </c>
    </row>
    <row r="13" spans="1:14" ht="20.399999999999999" x14ac:dyDescent="0.35">
      <c r="A13" s="440" t="s">
        <v>444</v>
      </c>
      <c r="B13" s="440"/>
      <c r="C13" s="440"/>
      <c r="D13" s="440"/>
      <c r="E13" s="440"/>
      <c r="F13" s="440"/>
      <c r="G13" s="440"/>
      <c r="H13" s="440"/>
      <c r="I13" s="440"/>
      <c r="J13" s="333">
        <f>J12</f>
        <v>4068732.63</v>
      </c>
      <c r="K13" s="132">
        <v>1400000</v>
      </c>
    </row>
    <row r="14" spans="1:14" ht="4.5" customHeight="1" x14ac:dyDescent="0.25"/>
    <row r="24" spans="1:10" ht="15" x14ac:dyDescent="0.25">
      <c r="A24" s="441" t="s">
        <v>518</v>
      </c>
      <c r="B24" s="441"/>
      <c r="C24" s="441"/>
      <c r="D24" s="441"/>
      <c r="E24" s="441"/>
      <c r="F24" s="441"/>
      <c r="G24" s="441"/>
      <c r="H24" s="441"/>
      <c r="I24" s="441"/>
      <c r="J24" s="441"/>
    </row>
    <row r="67" spans="1:10" x14ac:dyDescent="0.25">
      <c r="A67" s="439">
        <f ca="1">TODAY()</f>
        <v>45040</v>
      </c>
      <c r="B67" s="439"/>
      <c r="C67" s="439"/>
      <c r="D67" s="439"/>
      <c r="E67" s="439"/>
      <c r="F67" s="439"/>
      <c r="G67" s="439"/>
      <c r="H67" s="439"/>
      <c r="I67" s="439"/>
      <c r="J67" s="439"/>
    </row>
    <row r="68" spans="1:10" x14ac:dyDescent="0.25">
      <c r="A68" s="439" t="s">
        <v>535</v>
      </c>
      <c r="B68" s="439"/>
      <c r="C68" s="439"/>
      <c r="D68" s="439"/>
      <c r="E68" s="439"/>
      <c r="F68" s="439"/>
      <c r="G68" s="439"/>
      <c r="H68" s="439"/>
      <c r="I68" s="439"/>
      <c r="J68" s="439"/>
    </row>
  </sheetData>
  <mergeCells count="6">
    <mergeCell ref="A11:H11"/>
    <mergeCell ref="A9:H9"/>
    <mergeCell ref="A67:J67"/>
    <mergeCell ref="A68:J68"/>
    <mergeCell ref="A13:I13"/>
    <mergeCell ref="A24:J24"/>
  </mergeCells>
  <pageMargins left="0.25" right="0.25" top="0.75" bottom="0.75" header="0.3" footer="0.3"/>
  <pageSetup paperSize="9" scale="66" orientation="portrait"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0"/>
  </sheetPr>
  <dimension ref="A1:HY51"/>
  <sheetViews>
    <sheetView showZeros="0" view="pageBreakPreview" topLeftCell="A39" zoomScale="115" zoomScaleSheetLayoutView="115" workbookViewId="0">
      <selection activeCell="D21" sqref="D21"/>
    </sheetView>
  </sheetViews>
  <sheetFormatPr defaultRowHeight="15" x14ac:dyDescent="0.3"/>
  <cols>
    <col min="1" max="1" width="16.109375" style="314" customWidth="1"/>
    <col min="2" max="2" width="39.44140625" style="313" bestFit="1" customWidth="1"/>
    <col min="3" max="3" width="11.109375" style="313" customWidth="1"/>
    <col min="4" max="4" width="30.109375" style="313" customWidth="1"/>
    <col min="5" max="256" width="9.109375" style="313"/>
    <col min="257" max="257" width="10.109375" style="313" customWidth="1"/>
    <col min="258" max="258" width="38.5546875" style="313" customWidth="1"/>
    <col min="259" max="259" width="17.44140625" style="313" customWidth="1"/>
    <col min="260" max="260" width="23" style="313" bestFit="1" customWidth="1"/>
    <col min="261" max="512" width="9.109375" style="313"/>
    <col min="513" max="513" width="10.109375" style="313" customWidth="1"/>
    <col min="514" max="514" width="38.5546875" style="313" customWidth="1"/>
    <col min="515" max="515" width="17.44140625" style="313" customWidth="1"/>
    <col min="516" max="516" width="23" style="313" bestFit="1" customWidth="1"/>
    <col min="517" max="768" width="9.109375" style="313"/>
    <col min="769" max="769" width="10.109375" style="313" customWidth="1"/>
    <col min="770" max="770" width="38.5546875" style="313" customWidth="1"/>
    <col min="771" max="771" width="17.44140625" style="313" customWidth="1"/>
    <col min="772" max="772" width="23" style="313" bestFit="1" customWidth="1"/>
    <col min="773" max="1024" width="9.109375" style="313"/>
    <col min="1025" max="1025" width="10.109375" style="313" customWidth="1"/>
    <col min="1026" max="1026" width="38.5546875" style="313" customWidth="1"/>
    <col min="1027" max="1027" width="17.44140625" style="313" customWidth="1"/>
    <col min="1028" max="1028" width="23" style="313" bestFit="1" customWidth="1"/>
    <col min="1029" max="1280" width="9.109375" style="313"/>
    <col min="1281" max="1281" width="10.109375" style="313" customWidth="1"/>
    <col min="1282" max="1282" width="38.5546875" style="313" customWidth="1"/>
    <col min="1283" max="1283" width="17.44140625" style="313" customWidth="1"/>
    <col min="1284" max="1284" width="23" style="313" bestFit="1" customWidth="1"/>
    <col min="1285" max="1536" width="9.109375" style="313"/>
    <col min="1537" max="1537" width="10.109375" style="313" customWidth="1"/>
    <col min="1538" max="1538" width="38.5546875" style="313" customWidth="1"/>
    <col min="1539" max="1539" width="17.44140625" style="313" customWidth="1"/>
    <col min="1540" max="1540" width="23" style="313" bestFit="1" customWidth="1"/>
    <col min="1541" max="1792" width="9.109375" style="313"/>
    <col min="1793" max="1793" width="10.109375" style="313" customWidth="1"/>
    <col min="1794" max="1794" width="38.5546875" style="313" customWidth="1"/>
    <col min="1795" max="1795" width="17.44140625" style="313" customWidth="1"/>
    <col min="1796" max="1796" width="23" style="313" bestFit="1" customWidth="1"/>
    <col min="1797" max="2048" width="9.109375" style="313"/>
    <col min="2049" max="2049" width="10.109375" style="313" customWidth="1"/>
    <col min="2050" max="2050" width="38.5546875" style="313" customWidth="1"/>
    <col min="2051" max="2051" width="17.44140625" style="313" customWidth="1"/>
    <col min="2052" max="2052" width="23" style="313" bestFit="1" customWidth="1"/>
    <col min="2053" max="2304" width="9.109375" style="313"/>
    <col min="2305" max="2305" width="10.109375" style="313" customWidth="1"/>
    <col min="2306" max="2306" width="38.5546875" style="313" customWidth="1"/>
    <col min="2307" max="2307" width="17.44140625" style="313" customWidth="1"/>
    <col min="2308" max="2308" width="23" style="313" bestFit="1" customWidth="1"/>
    <col min="2309" max="2560" width="9.109375" style="313"/>
    <col min="2561" max="2561" width="10.109375" style="313" customWidth="1"/>
    <col min="2562" max="2562" width="38.5546875" style="313" customWidth="1"/>
    <col min="2563" max="2563" width="17.44140625" style="313" customWidth="1"/>
    <col min="2564" max="2564" width="23" style="313" bestFit="1" customWidth="1"/>
    <col min="2565" max="2816" width="9.109375" style="313"/>
    <col min="2817" max="2817" width="10.109375" style="313" customWidth="1"/>
    <col min="2818" max="2818" width="38.5546875" style="313" customWidth="1"/>
    <col min="2819" max="2819" width="17.44140625" style="313" customWidth="1"/>
    <col min="2820" max="2820" width="23" style="313" bestFit="1" customWidth="1"/>
    <col min="2821" max="3072" width="9.109375" style="313"/>
    <col min="3073" max="3073" width="10.109375" style="313" customWidth="1"/>
    <col min="3074" max="3074" width="38.5546875" style="313" customWidth="1"/>
    <col min="3075" max="3075" width="17.44140625" style="313" customWidth="1"/>
    <col min="3076" max="3076" width="23" style="313" bestFit="1" customWidth="1"/>
    <col min="3077" max="3328" width="9.109375" style="313"/>
    <col min="3329" max="3329" width="10.109375" style="313" customWidth="1"/>
    <col min="3330" max="3330" width="38.5546875" style="313" customWidth="1"/>
    <col min="3331" max="3331" width="17.44140625" style="313" customWidth="1"/>
    <col min="3332" max="3332" width="23" style="313" bestFit="1" customWidth="1"/>
    <col min="3333" max="3584" width="9.109375" style="313"/>
    <col min="3585" max="3585" width="10.109375" style="313" customWidth="1"/>
    <col min="3586" max="3586" width="38.5546875" style="313" customWidth="1"/>
    <col min="3587" max="3587" width="17.44140625" style="313" customWidth="1"/>
    <col min="3588" max="3588" width="23" style="313" bestFit="1" customWidth="1"/>
    <col min="3589" max="3840" width="9.109375" style="313"/>
    <col min="3841" max="3841" width="10.109375" style="313" customWidth="1"/>
    <col min="3842" max="3842" width="38.5546875" style="313" customWidth="1"/>
    <col min="3843" max="3843" width="17.44140625" style="313" customWidth="1"/>
    <col min="3844" max="3844" width="23" style="313" bestFit="1" customWidth="1"/>
    <col min="3845" max="4096" width="9.109375" style="313"/>
    <col min="4097" max="4097" width="10.109375" style="313" customWidth="1"/>
    <col min="4098" max="4098" width="38.5546875" style="313" customWidth="1"/>
    <col min="4099" max="4099" width="17.44140625" style="313" customWidth="1"/>
    <col min="4100" max="4100" width="23" style="313" bestFit="1" customWidth="1"/>
    <col min="4101" max="4352" width="9.109375" style="313"/>
    <col min="4353" max="4353" width="10.109375" style="313" customWidth="1"/>
    <col min="4354" max="4354" width="38.5546875" style="313" customWidth="1"/>
    <col min="4355" max="4355" width="17.44140625" style="313" customWidth="1"/>
    <col min="4356" max="4356" width="23" style="313" bestFit="1" customWidth="1"/>
    <col min="4357" max="4608" width="9.109375" style="313"/>
    <col min="4609" max="4609" width="10.109375" style="313" customWidth="1"/>
    <col min="4610" max="4610" width="38.5546875" style="313" customWidth="1"/>
    <col min="4611" max="4611" width="17.44140625" style="313" customWidth="1"/>
    <col min="4612" max="4612" width="23" style="313" bestFit="1" customWidth="1"/>
    <col min="4613" max="4864" width="9.109375" style="313"/>
    <col min="4865" max="4865" width="10.109375" style="313" customWidth="1"/>
    <col min="4866" max="4866" width="38.5546875" style="313" customWidth="1"/>
    <col min="4867" max="4867" width="17.44140625" style="313" customWidth="1"/>
    <col min="4868" max="4868" width="23" style="313" bestFit="1" customWidth="1"/>
    <col min="4869" max="5120" width="9.109375" style="313"/>
    <col min="5121" max="5121" width="10.109375" style="313" customWidth="1"/>
    <col min="5122" max="5122" width="38.5546875" style="313" customWidth="1"/>
    <col min="5123" max="5123" width="17.44140625" style="313" customWidth="1"/>
    <col min="5124" max="5124" width="23" style="313" bestFit="1" customWidth="1"/>
    <col min="5125" max="5376" width="9.109375" style="313"/>
    <col min="5377" max="5377" width="10.109375" style="313" customWidth="1"/>
    <col min="5378" max="5378" width="38.5546875" style="313" customWidth="1"/>
    <col min="5379" max="5379" width="17.44140625" style="313" customWidth="1"/>
    <col min="5380" max="5380" width="23" style="313" bestFit="1" customWidth="1"/>
    <col min="5381" max="5632" width="9.109375" style="313"/>
    <col min="5633" max="5633" width="10.109375" style="313" customWidth="1"/>
    <col min="5634" max="5634" width="38.5546875" style="313" customWidth="1"/>
    <col min="5635" max="5635" width="17.44140625" style="313" customWidth="1"/>
    <col min="5636" max="5636" width="23" style="313" bestFit="1" customWidth="1"/>
    <col min="5637" max="5888" width="9.109375" style="313"/>
    <col min="5889" max="5889" width="10.109375" style="313" customWidth="1"/>
    <col min="5890" max="5890" width="38.5546875" style="313" customWidth="1"/>
    <col min="5891" max="5891" width="17.44140625" style="313" customWidth="1"/>
    <col min="5892" max="5892" width="23" style="313" bestFit="1" customWidth="1"/>
    <col min="5893" max="6144" width="9.109375" style="313"/>
    <col min="6145" max="6145" width="10.109375" style="313" customWidth="1"/>
    <col min="6146" max="6146" width="38.5546875" style="313" customWidth="1"/>
    <col min="6147" max="6147" width="17.44140625" style="313" customWidth="1"/>
    <col min="6148" max="6148" width="23" style="313" bestFit="1" customWidth="1"/>
    <col min="6149" max="6400" width="9.109375" style="313"/>
    <col min="6401" max="6401" width="10.109375" style="313" customWidth="1"/>
    <col min="6402" max="6402" width="38.5546875" style="313" customWidth="1"/>
    <col min="6403" max="6403" width="17.44140625" style="313" customWidth="1"/>
    <col min="6404" max="6404" width="23" style="313" bestFit="1" customWidth="1"/>
    <col min="6405" max="6656" width="9.109375" style="313"/>
    <col min="6657" max="6657" width="10.109375" style="313" customWidth="1"/>
    <col min="6658" max="6658" width="38.5546875" style="313" customWidth="1"/>
    <col min="6659" max="6659" width="17.44140625" style="313" customWidth="1"/>
    <col min="6660" max="6660" width="23" style="313" bestFit="1" customWidth="1"/>
    <col min="6661" max="6912" width="9.109375" style="313"/>
    <col min="6913" max="6913" width="10.109375" style="313" customWidth="1"/>
    <col min="6914" max="6914" width="38.5546875" style="313" customWidth="1"/>
    <col min="6915" max="6915" width="17.44140625" style="313" customWidth="1"/>
    <col min="6916" max="6916" width="23" style="313" bestFit="1" customWidth="1"/>
    <col min="6917" max="7168" width="9.109375" style="313"/>
    <col min="7169" max="7169" width="10.109375" style="313" customWidth="1"/>
    <col min="7170" max="7170" width="38.5546875" style="313" customWidth="1"/>
    <col min="7171" max="7171" width="17.44140625" style="313" customWidth="1"/>
    <col min="7172" max="7172" width="23" style="313" bestFit="1" customWidth="1"/>
    <col min="7173" max="7424" width="9.109375" style="313"/>
    <col min="7425" max="7425" width="10.109375" style="313" customWidth="1"/>
    <col min="7426" max="7426" width="38.5546875" style="313" customWidth="1"/>
    <col min="7427" max="7427" width="17.44140625" style="313" customWidth="1"/>
    <col min="7428" max="7428" width="23" style="313" bestFit="1" customWidth="1"/>
    <col min="7429" max="7680" width="9.109375" style="313"/>
    <col min="7681" max="7681" width="10.109375" style="313" customWidth="1"/>
    <col min="7682" max="7682" width="38.5546875" style="313" customWidth="1"/>
    <col min="7683" max="7683" width="17.44140625" style="313" customWidth="1"/>
    <col min="7684" max="7684" width="23" style="313" bestFit="1" customWidth="1"/>
    <col min="7685" max="7936" width="9.109375" style="313"/>
    <col min="7937" max="7937" width="10.109375" style="313" customWidth="1"/>
    <col min="7938" max="7938" width="38.5546875" style="313" customWidth="1"/>
    <col min="7939" max="7939" width="17.44140625" style="313" customWidth="1"/>
    <col min="7940" max="7940" width="23" style="313" bestFit="1" customWidth="1"/>
    <col min="7941" max="8192" width="9.109375" style="313"/>
    <col min="8193" max="8193" width="10.109375" style="313" customWidth="1"/>
    <col min="8194" max="8194" width="38.5546875" style="313" customWidth="1"/>
    <col min="8195" max="8195" width="17.44140625" style="313" customWidth="1"/>
    <col min="8196" max="8196" width="23" style="313" bestFit="1" customWidth="1"/>
    <col min="8197" max="8448" width="9.109375" style="313"/>
    <col min="8449" max="8449" width="10.109375" style="313" customWidth="1"/>
    <col min="8450" max="8450" width="38.5546875" style="313" customWidth="1"/>
    <col min="8451" max="8451" width="17.44140625" style="313" customWidth="1"/>
    <col min="8452" max="8452" width="23" style="313" bestFit="1" customWidth="1"/>
    <col min="8453" max="8704" width="9.109375" style="313"/>
    <col min="8705" max="8705" width="10.109375" style="313" customWidth="1"/>
    <col min="8706" max="8706" width="38.5546875" style="313" customWidth="1"/>
    <col min="8707" max="8707" width="17.44140625" style="313" customWidth="1"/>
    <col min="8708" max="8708" width="23" style="313" bestFit="1" customWidth="1"/>
    <col min="8709" max="8960" width="9.109375" style="313"/>
    <col min="8961" max="8961" width="10.109375" style="313" customWidth="1"/>
    <col min="8962" max="8962" width="38.5546875" style="313" customWidth="1"/>
    <col min="8963" max="8963" width="17.44140625" style="313" customWidth="1"/>
    <col min="8964" max="8964" width="23" style="313" bestFit="1" customWidth="1"/>
    <col min="8965" max="9216" width="9.109375" style="313"/>
    <col min="9217" max="9217" width="10.109375" style="313" customWidth="1"/>
    <col min="9218" max="9218" width="38.5546875" style="313" customWidth="1"/>
    <col min="9219" max="9219" width="17.44140625" style="313" customWidth="1"/>
    <col min="9220" max="9220" width="23" style="313" bestFit="1" customWidth="1"/>
    <col min="9221" max="9472" width="9.109375" style="313"/>
    <col min="9473" max="9473" width="10.109375" style="313" customWidth="1"/>
    <col min="9474" max="9474" width="38.5546875" style="313" customWidth="1"/>
    <col min="9475" max="9475" width="17.44140625" style="313" customWidth="1"/>
    <col min="9476" max="9476" width="23" style="313" bestFit="1" customWidth="1"/>
    <col min="9477" max="9728" width="9.109375" style="313"/>
    <col min="9729" max="9729" width="10.109375" style="313" customWidth="1"/>
    <col min="9730" max="9730" width="38.5546875" style="313" customWidth="1"/>
    <col min="9731" max="9731" width="17.44140625" style="313" customWidth="1"/>
    <col min="9732" max="9732" width="23" style="313" bestFit="1" customWidth="1"/>
    <col min="9733" max="9984" width="9.109375" style="313"/>
    <col min="9985" max="9985" width="10.109375" style="313" customWidth="1"/>
    <col min="9986" max="9986" width="38.5546875" style="313" customWidth="1"/>
    <col min="9987" max="9987" width="17.44140625" style="313" customWidth="1"/>
    <col min="9988" max="9988" width="23" style="313" bestFit="1" customWidth="1"/>
    <col min="9989" max="10240" width="9.109375" style="313"/>
    <col min="10241" max="10241" width="10.109375" style="313" customWidth="1"/>
    <col min="10242" max="10242" width="38.5546875" style="313" customWidth="1"/>
    <col min="10243" max="10243" width="17.44140625" style="313" customWidth="1"/>
    <col min="10244" max="10244" width="23" style="313" bestFit="1" customWidth="1"/>
    <col min="10245" max="10496" width="9.109375" style="313"/>
    <col min="10497" max="10497" width="10.109375" style="313" customWidth="1"/>
    <col min="10498" max="10498" width="38.5546875" style="313" customWidth="1"/>
    <col min="10499" max="10499" width="17.44140625" style="313" customWidth="1"/>
    <col min="10500" max="10500" width="23" style="313" bestFit="1" customWidth="1"/>
    <col min="10501" max="10752" width="9.109375" style="313"/>
    <col min="10753" max="10753" width="10.109375" style="313" customWidth="1"/>
    <col min="10754" max="10754" width="38.5546875" style="313" customWidth="1"/>
    <col min="10755" max="10755" width="17.44140625" style="313" customWidth="1"/>
    <col min="10756" max="10756" width="23" style="313" bestFit="1" customWidth="1"/>
    <col min="10757" max="11008" width="9.109375" style="313"/>
    <col min="11009" max="11009" width="10.109375" style="313" customWidth="1"/>
    <col min="11010" max="11010" width="38.5546875" style="313" customWidth="1"/>
    <col min="11011" max="11011" width="17.44140625" style="313" customWidth="1"/>
    <col min="11012" max="11012" width="23" style="313" bestFit="1" customWidth="1"/>
    <col min="11013" max="11264" width="9.109375" style="313"/>
    <col min="11265" max="11265" width="10.109375" style="313" customWidth="1"/>
    <col min="11266" max="11266" width="38.5546875" style="313" customWidth="1"/>
    <col min="11267" max="11267" width="17.44140625" style="313" customWidth="1"/>
    <col min="11268" max="11268" width="23" style="313" bestFit="1" customWidth="1"/>
    <col min="11269" max="11520" width="9.109375" style="313"/>
    <col min="11521" max="11521" width="10.109375" style="313" customWidth="1"/>
    <col min="11522" max="11522" width="38.5546875" style="313" customWidth="1"/>
    <col min="11523" max="11523" width="17.44140625" style="313" customWidth="1"/>
    <col min="11524" max="11524" width="23" style="313" bestFit="1" customWidth="1"/>
    <col min="11525" max="11776" width="9.109375" style="313"/>
    <col min="11777" max="11777" width="10.109375" style="313" customWidth="1"/>
    <col min="11778" max="11778" width="38.5546875" style="313" customWidth="1"/>
    <col min="11779" max="11779" width="17.44140625" style="313" customWidth="1"/>
    <col min="11780" max="11780" width="23" style="313" bestFit="1" customWidth="1"/>
    <col min="11781" max="12032" width="9.109375" style="313"/>
    <col min="12033" max="12033" width="10.109375" style="313" customWidth="1"/>
    <col min="12034" max="12034" width="38.5546875" style="313" customWidth="1"/>
    <col min="12035" max="12035" width="17.44140625" style="313" customWidth="1"/>
    <col min="12036" max="12036" width="23" style="313" bestFit="1" customWidth="1"/>
    <col min="12037" max="12288" width="9.109375" style="313"/>
    <col min="12289" max="12289" width="10.109375" style="313" customWidth="1"/>
    <col min="12290" max="12290" width="38.5546875" style="313" customWidth="1"/>
    <col min="12291" max="12291" width="17.44140625" style="313" customWidth="1"/>
    <col min="12292" max="12292" width="23" style="313" bestFit="1" customWidth="1"/>
    <col min="12293" max="12544" width="9.109375" style="313"/>
    <col min="12545" max="12545" width="10.109375" style="313" customWidth="1"/>
    <col min="12546" max="12546" width="38.5546875" style="313" customWidth="1"/>
    <col min="12547" max="12547" width="17.44140625" style="313" customWidth="1"/>
    <col min="12548" max="12548" width="23" style="313" bestFit="1" customWidth="1"/>
    <col min="12549" max="12800" width="9.109375" style="313"/>
    <col min="12801" max="12801" width="10.109375" style="313" customWidth="1"/>
    <col min="12802" max="12802" width="38.5546875" style="313" customWidth="1"/>
    <col min="12803" max="12803" width="17.44140625" style="313" customWidth="1"/>
    <col min="12804" max="12804" width="23" style="313" bestFit="1" customWidth="1"/>
    <col min="12805" max="13056" width="9.109375" style="313"/>
    <col min="13057" max="13057" width="10.109375" style="313" customWidth="1"/>
    <col min="13058" max="13058" width="38.5546875" style="313" customWidth="1"/>
    <col min="13059" max="13059" width="17.44140625" style="313" customWidth="1"/>
    <col min="13060" max="13060" width="23" style="313" bestFit="1" customWidth="1"/>
    <col min="13061" max="13312" width="9.109375" style="313"/>
    <col min="13313" max="13313" width="10.109375" style="313" customWidth="1"/>
    <col min="13314" max="13314" width="38.5546875" style="313" customWidth="1"/>
    <col min="13315" max="13315" width="17.44140625" style="313" customWidth="1"/>
    <col min="13316" max="13316" width="23" style="313" bestFit="1" customWidth="1"/>
    <col min="13317" max="13568" width="9.109375" style="313"/>
    <col min="13569" max="13569" width="10.109375" style="313" customWidth="1"/>
    <col min="13570" max="13570" width="38.5546875" style="313" customWidth="1"/>
    <col min="13571" max="13571" width="17.44140625" style="313" customWidth="1"/>
    <col min="13572" max="13572" width="23" style="313" bestFit="1" customWidth="1"/>
    <col min="13573" max="13824" width="9.109375" style="313"/>
    <col min="13825" max="13825" width="10.109375" style="313" customWidth="1"/>
    <col min="13826" max="13826" width="38.5546875" style="313" customWidth="1"/>
    <col min="13827" max="13827" width="17.44140625" style="313" customWidth="1"/>
    <col min="13828" max="13828" width="23" style="313" bestFit="1" customWidth="1"/>
    <col min="13829" max="14080" width="9.109375" style="313"/>
    <col min="14081" max="14081" width="10.109375" style="313" customWidth="1"/>
    <col min="14082" max="14082" width="38.5546875" style="313" customWidth="1"/>
    <col min="14083" max="14083" width="17.44140625" style="313" customWidth="1"/>
    <col min="14084" max="14084" width="23" style="313" bestFit="1" customWidth="1"/>
    <col min="14085" max="14336" width="9.109375" style="313"/>
    <col min="14337" max="14337" width="10.109375" style="313" customWidth="1"/>
    <col min="14338" max="14338" width="38.5546875" style="313" customWidth="1"/>
    <col min="14339" max="14339" width="17.44140625" style="313" customWidth="1"/>
    <col min="14340" max="14340" width="23" style="313" bestFit="1" customWidth="1"/>
    <col min="14341" max="14592" width="9.109375" style="313"/>
    <col min="14593" max="14593" width="10.109375" style="313" customWidth="1"/>
    <col min="14594" max="14594" width="38.5546875" style="313" customWidth="1"/>
    <col min="14595" max="14595" width="17.44140625" style="313" customWidth="1"/>
    <col min="14596" max="14596" width="23" style="313" bestFit="1" customWidth="1"/>
    <col min="14597" max="14848" width="9.109375" style="313"/>
    <col min="14849" max="14849" width="10.109375" style="313" customWidth="1"/>
    <col min="14850" max="14850" width="38.5546875" style="313" customWidth="1"/>
    <col min="14851" max="14851" width="17.44140625" style="313" customWidth="1"/>
    <col min="14852" max="14852" width="23" style="313" bestFit="1" customWidth="1"/>
    <col min="14853" max="15104" width="9.109375" style="313"/>
    <col min="15105" max="15105" width="10.109375" style="313" customWidth="1"/>
    <col min="15106" max="15106" width="38.5546875" style="313" customWidth="1"/>
    <col min="15107" max="15107" width="17.44140625" style="313" customWidth="1"/>
    <col min="15108" max="15108" width="23" style="313" bestFit="1" customWidth="1"/>
    <col min="15109" max="15360" width="9.109375" style="313"/>
    <col min="15361" max="15361" width="10.109375" style="313" customWidth="1"/>
    <col min="15362" max="15362" width="38.5546875" style="313" customWidth="1"/>
    <col min="15363" max="15363" width="17.44140625" style="313" customWidth="1"/>
    <col min="15364" max="15364" width="23" style="313" bestFit="1" customWidth="1"/>
    <col min="15365" max="15616" width="9.109375" style="313"/>
    <col min="15617" max="15617" width="10.109375" style="313" customWidth="1"/>
    <col min="15618" max="15618" width="38.5546875" style="313" customWidth="1"/>
    <col min="15619" max="15619" width="17.44140625" style="313" customWidth="1"/>
    <col min="15620" max="15620" width="23" style="313" bestFit="1" customWidth="1"/>
    <col min="15621" max="15872" width="9.109375" style="313"/>
    <col min="15873" max="15873" width="10.109375" style="313" customWidth="1"/>
    <col min="15874" max="15874" width="38.5546875" style="313" customWidth="1"/>
    <col min="15875" max="15875" width="17.44140625" style="313" customWidth="1"/>
    <col min="15876" max="15876" width="23" style="313" bestFit="1" customWidth="1"/>
    <col min="15877" max="16128" width="9.109375" style="313"/>
    <col min="16129" max="16129" width="10.109375" style="313" customWidth="1"/>
    <col min="16130" max="16130" width="38.5546875" style="313" customWidth="1"/>
    <col min="16131" max="16131" width="17.44140625" style="313" customWidth="1"/>
    <col min="16132" max="16132" width="23" style="313" bestFit="1" customWidth="1"/>
    <col min="16133" max="16384" width="9.109375" style="313"/>
  </cols>
  <sheetData>
    <row r="1" spans="1:233" s="135" customFormat="1" x14ac:dyDescent="0.25">
      <c r="A1" s="428"/>
      <c r="B1" s="428"/>
      <c r="C1" s="428"/>
      <c r="D1" s="428"/>
      <c r="E1" s="306"/>
      <c r="F1" s="306"/>
      <c r="G1" s="306"/>
      <c r="H1" s="306"/>
      <c r="I1" s="306"/>
      <c r="J1" s="306"/>
      <c r="K1" s="306"/>
      <c r="L1" s="306"/>
      <c r="M1" s="307"/>
      <c r="N1" s="307"/>
      <c r="O1" s="307"/>
      <c r="P1" s="307"/>
      <c r="Q1" s="308"/>
    </row>
    <row r="2" spans="1:233" s="135" customFormat="1" ht="21" customHeight="1" x14ac:dyDescent="0.25">
      <c r="A2" s="428"/>
      <c r="B2" s="428"/>
      <c r="C2" s="428"/>
      <c r="D2" s="428"/>
      <c r="E2" s="201"/>
      <c r="F2" s="201"/>
      <c r="G2" s="201"/>
      <c r="H2" s="201"/>
      <c r="I2" s="201"/>
      <c r="J2" s="201"/>
      <c r="K2" s="201"/>
      <c r="L2" s="201"/>
      <c r="Q2" s="309"/>
    </row>
    <row r="3" spans="1:233" s="312" customFormat="1" ht="25.95" customHeight="1" x14ac:dyDescent="0.25">
      <c r="A3" s="324" t="str">
        <f>'RESUMO GERAL'!A2</f>
        <v>OBJETO:</v>
      </c>
      <c r="B3" s="621" t="str">
        <f>CRONOGRAMA!B2</f>
        <v>SERVIÇOS DE IMPLANTAÇÃO, RECUPERAÇÃO E MANUTENÇÃO DE ESTRADAS VICINAIS NA ZONA RURAL DO MUNICÍPIO DE BARREIRINHAS/MA.</v>
      </c>
      <c r="C3" s="621"/>
      <c r="D3" s="621"/>
      <c r="E3" s="311"/>
      <c r="F3" s="311"/>
      <c r="G3" s="311"/>
      <c r="H3" s="311"/>
      <c r="I3" s="311"/>
      <c r="J3" s="311"/>
      <c r="K3" s="311"/>
      <c r="L3" s="311"/>
      <c r="M3" s="311"/>
      <c r="N3" s="311"/>
      <c r="O3" s="311"/>
      <c r="P3" s="311"/>
      <c r="Q3" s="311"/>
      <c r="R3" s="311"/>
      <c r="S3" s="311"/>
      <c r="T3" s="311"/>
      <c r="U3" s="311"/>
      <c r="V3" s="311"/>
      <c r="W3" s="311"/>
      <c r="X3" s="311"/>
      <c r="Y3" s="311"/>
      <c r="Z3" s="311"/>
      <c r="AA3" s="311"/>
      <c r="AB3" s="311"/>
      <c r="AC3" s="311"/>
      <c r="AD3" s="311"/>
      <c r="AE3" s="311"/>
      <c r="AF3" s="311"/>
      <c r="AG3" s="311"/>
      <c r="AH3" s="311"/>
      <c r="AI3" s="311"/>
      <c r="AJ3" s="311"/>
      <c r="AK3" s="311"/>
      <c r="AL3" s="311"/>
      <c r="AM3" s="311"/>
      <c r="AN3" s="311"/>
      <c r="AO3" s="311"/>
      <c r="AP3" s="311"/>
      <c r="AQ3" s="311"/>
      <c r="AR3" s="311"/>
      <c r="AS3" s="311"/>
      <c r="AT3" s="311"/>
      <c r="AU3" s="311"/>
      <c r="AV3" s="311"/>
      <c r="AW3" s="311"/>
      <c r="AX3" s="311"/>
      <c r="AY3" s="311"/>
      <c r="AZ3" s="311"/>
      <c r="BA3" s="311"/>
      <c r="BB3" s="311"/>
      <c r="BC3" s="311"/>
      <c r="BD3" s="311"/>
      <c r="BE3" s="311"/>
      <c r="BF3" s="311"/>
      <c r="BG3" s="311"/>
      <c r="BH3" s="311"/>
      <c r="BI3" s="311"/>
      <c r="BJ3" s="311"/>
      <c r="BK3" s="311"/>
      <c r="BL3" s="311"/>
      <c r="BM3" s="311"/>
      <c r="BN3" s="311"/>
      <c r="BO3" s="311"/>
      <c r="BP3" s="311"/>
      <c r="BQ3" s="311"/>
      <c r="BR3" s="311"/>
      <c r="BS3" s="311"/>
      <c r="BT3" s="311"/>
      <c r="BU3" s="311"/>
      <c r="BV3" s="311"/>
      <c r="BW3" s="311"/>
      <c r="BX3" s="311"/>
      <c r="BY3" s="311"/>
      <c r="BZ3" s="311"/>
      <c r="CA3" s="311"/>
      <c r="CB3" s="311"/>
      <c r="CC3" s="311"/>
      <c r="CD3" s="311"/>
      <c r="CE3" s="311"/>
      <c r="CF3" s="311"/>
      <c r="CG3" s="311"/>
      <c r="CH3" s="311"/>
      <c r="CI3" s="311"/>
      <c r="CJ3" s="311"/>
      <c r="CK3" s="311"/>
      <c r="CL3" s="311"/>
      <c r="CM3" s="311"/>
      <c r="CN3" s="311"/>
      <c r="CO3" s="311"/>
      <c r="CP3" s="311"/>
      <c r="CQ3" s="311"/>
      <c r="CR3" s="311"/>
      <c r="CS3" s="311"/>
      <c r="CT3" s="311"/>
      <c r="CU3" s="311"/>
      <c r="CV3" s="311"/>
      <c r="CW3" s="311"/>
      <c r="CX3" s="311"/>
      <c r="CY3" s="311"/>
      <c r="CZ3" s="311"/>
      <c r="DA3" s="311"/>
      <c r="DB3" s="311"/>
      <c r="DC3" s="311"/>
      <c r="DD3" s="311"/>
      <c r="DE3" s="311"/>
      <c r="DF3" s="311"/>
      <c r="DG3" s="311"/>
      <c r="DH3" s="311"/>
      <c r="DI3" s="311"/>
      <c r="DJ3" s="311"/>
      <c r="DK3" s="311"/>
      <c r="DL3" s="311"/>
      <c r="DM3" s="311"/>
      <c r="DN3" s="311"/>
      <c r="DO3" s="311"/>
      <c r="DP3" s="311"/>
      <c r="DQ3" s="311"/>
      <c r="DR3" s="311"/>
      <c r="DS3" s="311"/>
      <c r="DT3" s="311"/>
      <c r="DU3" s="311"/>
      <c r="DV3" s="311"/>
      <c r="DW3" s="311"/>
      <c r="DX3" s="311"/>
      <c r="DY3" s="311"/>
      <c r="DZ3" s="311"/>
      <c r="EA3" s="311"/>
      <c r="EB3" s="311"/>
      <c r="EC3" s="311"/>
      <c r="ED3" s="311"/>
      <c r="EE3" s="311"/>
      <c r="EF3" s="311"/>
      <c r="EG3" s="311"/>
      <c r="EH3" s="311"/>
      <c r="EI3" s="311"/>
      <c r="EJ3" s="311"/>
      <c r="EK3" s="311"/>
      <c r="EL3" s="311"/>
      <c r="EM3" s="311"/>
      <c r="EN3" s="311"/>
      <c r="EO3" s="311"/>
      <c r="EP3" s="311"/>
      <c r="EQ3" s="311"/>
      <c r="ER3" s="311"/>
      <c r="ES3" s="311"/>
      <c r="ET3" s="311"/>
      <c r="EU3" s="311"/>
      <c r="EV3" s="311"/>
      <c r="EW3" s="311"/>
      <c r="EX3" s="311"/>
      <c r="EY3" s="311"/>
      <c r="EZ3" s="311"/>
      <c r="FA3" s="311"/>
      <c r="FB3" s="311"/>
      <c r="FC3" s="311"/>
      <c r="FD3" s="311"/>
      <c r="FE3" s="311"/>
      <c r="FF3" s="311"/>
      <c r="FG3" s="311"/>
      <c r="FH3" s="311"/>
      <c r="FI3" s="311"/>
      <c r="FJ3" s="311"/>
      <c r="FK3" s="311"/>
      <c r="FL3" s="311"/>
      <c r="FM3" s="311"/>
      <c r="FN3" s="311"/>
      <c r="FO3" s="311"/>
      <c r="FP3" s="311"/>
      <c r="FQ3" s="311"/>
      <c r="FR3" s="311"/>
      <c r="FS3" s="311"/>
      <c r="FT3" s="311"/>
      <c r="FU3" s="311"/>
      <c r="FV3" s="311"/>
      <c r="FW3" s="311"/>
      <c r="FX3" s="311"/>
      <c r="FY3" s="311"/>
      <c r="FZ3" s="311"/>
      <c r="GA3" s="311"/>
      <c r="GB3" s="311"/>
      <c r="GC3" s="311"/>
      <c r="GD3" s="311"/>
      <c r="GE3" s="311"/>
      <c r="GF3" s="311"/>
      <c r="GG3" s="311"/>
      <c r="GH3" s="311"/>
      <c r="GI3" s="311"/>
      <c r="GJ3" s="311"/>
      <c r="GK3" s="311"/>
      <c r="GL3" s="311"/>
      <c r="GM3" s="311"/>
      <c r="GN3" s="311"/>
      <c r="GO3" s="311"/>
      <c r="GP3" s="311"/>
      <c r="GQ3" s="311"/>
      <c r="GR3" s="311"/>
      <c r="GS3" s="311"/>
      <c r="GT3" s="311"/>
      <c r="GU3" s="311"/>
      <c r="GV3" s="311"/>
      <c r="GW3" s="311"/>
      <c r="GX3" s="311"/>
      <c r="GY3" s="311"/>
      <c r="GZ3" s="311"/>
      <c r="HA3" s="311"/>
      <c r="HB3" s="311"/>
      <c r="HC3" s="311"/>
      <c r="HD3" s="311"/>
      <c r="HE3" s="311"/>
      <c r="HF3" s="311"/>
      <c r="HG3" s="311"/>
      <c r="HH3" s="311"/>
      <c r="HI3" s="311"/>
      <c r="HJ3" s="311"/>
      <c r="HK3" s="311"/>
      <c r="HL3" s="311"/>
      <c r="HM3" s="311"/>
      <c r="HN3" s="311"/>
      <c r="HO3" s="311"/>
      <c r="HP3" s="311"/>
      <c r="HQ3" s="311"/>
      <c r="HR3" s="311"/>
      <c r="HS3" s="311"/>
      <c r="HT3" s="311"/>
      <c r="HU3" s="311"/>
      <c r="HV3" s="311"/>
      <c r="HW3" s="311"/>
      <c r="HX3" s="311"/>
      <c r="HY3" s="311"/>
    </row>
    <row r="4" spans="1:233" s="312" customFormat="1" x14ac:dyDescent="0.25">
      <c r="A4" s="324" t="str">
        <f>'RESUMO GERAL'!A3</f>
        <v>LOCAL:</v>
      </c>
      <c r="B4" s="325" t="str">
        <f>CRONOGRAMA!B3</f>
        <v>Barrerinhas/MA</v>
      </c>
      <c r="C4" s="310"/>
      <c r="D4" s="310"/>
      <c r="E4" s="311"/>
      <c r="F4" s="311"/>
      <c r="G4" s="311"/>
      <c r="H4" s="311"/>
      <c r="I4" s="311"/>
      <c r="J4" s="311"/>
      <c r="K4" s="311"/>
      <c r="L4" s="311"/>
      <c r="M4" s="311"/>
      <c r="N4" s="311"/>
      <c r="O4" s="311"/>
      <c r="P4" s="311"/>
      <c r="Q4" s="311"/>
      <c r="R4" s="311"/>
      <c r="S4" s="311"/>
      <c r="T4" s="311"/>
      <c r="U4" s="311"/>
      <c r="V4" s="311"/>
      <c r="W4" s="311"/>
      <c r="X4" s="311"/>
      <c r="Y4" s="311"/>
      <c r="Z4" s="311"/>
      <c r="AA4" s="311"/>
      <c r="AB4" s="311"/>
      <c r="AC4" s="311"/>
      <c r="AD4" s="311"/>
      <c r="AE4" s="311"/>
      <c r="AF4" s="311"/>
      <c r="AG4" s="311"/>
      <c r="AH4" s="311"/>
      <c r="AI4" s="311"/>
      <c r="AJ4" s="311"/>
      <c r="AK4" s="311"/>
      <c r="AL4" s="311"/>
      <c r="AM4" s="311"/>
      <c r="AN4" s="311"/>
      <c r="AO4" s="311"/>
      <c r="AP4" s="311"/>
      <c r="AQ4" s="311"/>
      <c r="AR4" s="311"/>
      <c r="AS4" s="311"/>
      <c r="AT4" s="311"/>
      <c r="AU4" s="311"/>
      <c r="AV4" s="311"/>
      <c r="AW4" s="311"/>
      <c r="AX4" s="311"/>
      <c r="AY4" s="311"/>
      <c r="AZ4" s="311"/>
      <c r="BA4" s="311"/>
      <c r="BB4" s="311"/>
      <c r="BC4" s="311"/>
      <c r="BD4" s="311"/>
      <c r="BE4" s="311"/>
      <c r="BF4" s="311"/>
      <c r="BG4" s="311"/>
      <c r="BH4" s="311"/>
      <c r="BI4" s="311"/>
      <c r="BJ4" s="311"/>
      <c r="BK4" s="311"/>
      <c r="BL4" s="311"/>
      <c r="BM4" s="311"/>
      <c r="BN4" s="311"/>
      <c r="BO4" s="311"/>
      <c r="BP4" s="311"/>
      <c r="BQ4" s="311"/>
      <c r="BR4" s="311"/>
      <c r="BS4" s="311"/>
      <c r="BT4" s="311"/>
      <c r="BU4" s="311"/>
      <c r="BV4" s="311"/>
      <c r="BW4" s="311"/>
      <c r="BX4" s="311"/>
      <c r="BY4" s="311"/>
      <c r="BZ4" s="311"/>
      <c r="CA4" s="311"/>
      <c r="CB4" s="311"/>
      <c r="CC4" s="311"/>
      <c r="CD4" s="311"/>
      <c r="CE4" s="311"/>
      <c r="CF4" s="311"/>
      <c r="CG4" s="311"/>
      <c r="CH4" s="311"/>
      <c r="CI4" s="311"/>
      <c r="CJ4" s="311"/>
      <c r="CK4" s="311"/>
      <c r="CL4" s="311"/>
      <c r="CM4" s="311"/>
      <c r="CN4" s="311"/>
      <c r="CO4" s="311"/>
      <c r="CP4" s="311"/>
      <c r="CQ4" s="311"/>
      <c r="CR4" s="311"/>
      <c r="CS4" s="311"/>
      <c r="CT4" s="311"/>
      <c r="CU4" s="311"/>
      <c r="CV4" s="311"/>
      <c r="CW4" s="311"/>
      <c r="CX4" s="311"/>
      <c r="CY4" s="311"/>
      <c r="CZ4" s="311"/>
      <c r="DA4" s="311"/>
      <c r="DB4" s="311"/>
      <c r="DC4" s="311"/>
      <c r="DD4" s="311"/>
      <c r="DE4" s="311"/>
      <c r="DF4" s="311"/>
      <c r="DG4" s="311"/>
      <c r="DH4" s="311"/>
      <c r="DI4" s="311"/>
      <c r="DJ4" s="311"/>
      <c r="DK4" s="311"/>
      <c r="DL4" s="311"/>
      <c r="DM4" s="311"/>
      <c r="DN4" s="311"/>
      <c r="DO4" s="311"/>
      <c r="DP4" s="311"/>
      <c r="DQ4" s="311"/>
      <c r="DR4" s="311"/>
      <c r="DS4" s="311"/>
      <c r="DT4" s="311"/>
      <c r="DU4" s="311"/>
      <c r="DV4" s="311"/>
      <c r="DW4" s="311"/>
      <c r="DX4" s="311"/>
      <c r="DY4" s="311"/>
      <c r="DZ4" s="311"/>
      <c r="EA4" s="311"/>
      <c r="EB4" s="311"/>
      <c r="EC4" s="311"/>
      <c r="ED4" s="311"/>
      <c r="EE4" s="311"/>
      <c r="EF4" s="311"/>
      <c r="EG4" s="311"/>
      <c r="EH4" s="311"/>
      <c r="EI4" s="311"/>
      <c r="EJ4" s="311"/>
      <c r="EK4" s="311"/>
      <c r="EL4" s="311"/>
      <c r="EM4" s="311"/>
      <c r="EN4" s="311"/>
      <c r="EO4" s="311"/>
      <c r="EP4" s="311"/>
      <c r="EQ4" s="311"/>
      <c r="ER4" s="311"/>
      <c r="ES4" s="311"/>
      <c r="ET4" s="311"/>
      <c r="EU4" s="311"/>
      <c r="EV4" s="311"/>
      <c r="EW4" s="311"/>
      <c r="EX4" s="311"/>
      <c r="EY4" s="311"/>
      <c r="EZ4" s="311"/>
      <c r="FA4" s="311"/>
      <c r="FB4" s="311"/>
      <c r="FC4" s="311"/>
      <c r="FD4" s="311"/>
      <c r="FE4" s="311"/>
      <c r="FF4" s="311"/>
      <c r="FG4" s="311"/>
      <c r="FH4" s="311"/>
      <c r="FI4" s="311"/>
      <c r="FJ4" s="311"/>
      <c r="FK4" s="311"/>
      <c r="FL4" s="311"/>
      <c r="FM4" s="311"/>
      <c r="FN4" s="311"/>
      <c r="FO4" s="311"/>
      <c r="FP4" s="311"/>
      <c r="FQ4" s="311"/>
      <c r="FR4" s="311"/>
      <c r="FS4" s="311"/>
      <c r="FT4" s="311"/>
      <c r="FU4" s="311"/>
      <c r="FV4" s="311"/>
      <c r="FW4" s="311"/>
      <c r="FX4" s="311"/>
      <c r="FY4" s="311"/>
      <c r="FZ4" s="311"/>
      <c r="GA4" s="311"/>
      <c r="GB4" s="311"/>
      <c r="GC4" s="311"/>
      <c r="GD4" s="311"/>
      <c r="GE4" s="311"/>
      <c r="GF4" s="311"/>
      <c r="GG4" s="311"/>
      <c r="GH4" s="311"/>
      <c r="GI4" s="311"/>
      <c r="GJ4" s="311"/>
      <c r="GK4" s="311"/>
      <c r="GL4" s="311"/>
      <c r="GM4" s="311"/>
      <c r="GN4" s="311"/>
      <c r="GO4" s="311"/>
      <c r="GP4" s="311"/>
      <c r="GQ4" s="311"/>
      <c r="GR4" s="311"/>
      <c r="GS4" s="311"/>
      <c r="GT4" s="311"/>
      <c r="GU4" s="311"/>
      <c r="GV4" s="311"/>
      <c r="GW4" s="311"/>
      <c r="GX4" s="311"/>
      <c r="GY4" s="311"/>
      <c r="GZ4" s="311"/>
      <c r="HA4" s="311"/>
      <c r="HB4" s="311"/>
      <c r="HC4" s="311"/>
      <c r="HD4" s="311"/>
      <c r="HE4" s="311"/>
      <c r="HF4" s="311"/>
      <c r="HG4" s="311"/>
      <c r="HH4" s="311"/>
      <c r="HI4" s="311"/>
      <c r="HJ4" s="311"/>
      <c r="HK4" s="311"/>
      <c r="HL4" s="311"/>
      <c r="HM4" s="311"/>
      <c r="HN4" s="311"/>
      <c r="HO4" s="311"/>
      <c r="HP4" s="311"/>
      <c r="HQ4" s="311"/>
      <c r="HR4" s="311"/>
      <c r="HS4" s="311"/>
      <c r="HT4" s="311"/>
      <c r="HU4" s="311"/>
      <c r="HV4" s="311"/>
      <c r="HW4" s="311"/>
      <c r="HX4" s="311"/>
      <c r="HY4" s="311"/>
    </row>
    <row r="5" spans="1:233" s="312" customFormat="1" x14ac:dyDescent="0.25">
      <c r="A5" s="324" t="str">
        <f>'RESUMO GERAL'!A4</f>
        <v>PROPONENTE:</v>
      </c>
      <c r="B5" s="325" t="str">
        <f>CRONOGRAMA!B4</f>
        <v>Prefeitura Municipal de Barreirinhas/MA</v>
      </c>
      <c r="C5" s="310"/>
      <c r="D5" s="310"/>
      <c r="E5" s="311"/>
      <c r="F5" s="311"/>
      <c r="G5" s="311"/>
      <c r="H5" s="311"/>
      <c r="I5" s="311"/>
      <c r="J5" s="311"/>
      <c r="K5" s="311"/>
      <c r="L5" s="311"/>
      <c r="M5" s="311"/>
      <c r="N5" s="311"/>
      <c r="O5" s="311"/>
      <c r="P5" s="311"/>
      <c r="Q5" s="311"/>
      <c r="R5" s="311"/>
      <c r="S5" s="311"/>
      <c r="T5" s="311"/>
      <c r="U5" s="311"/>
      <c r="V5" s="311"/>
      <c r="W5" s="311"/>
      <c r="X5" s="311"/>
      <c r="Y5" s="311"/>
      <c r="Z5" s="311"/>
      <c r="AA5" s="311"/>
      <c r="AB5" s="311"/>
      <c r="AC5" s="311"/>
      <c r="AD5" s="311"/>
      <c r="AE5" s="311"/>
      <c r="AF5" s="311"/>
      <c r="AG5" s="311"/>
      <c r="AH5" s="311"/>
      <c r="AI5" s="311"/>
      <c r="AJ5" s="311"/>
      <c r="AK5" s="311"/>
      <c r="AL5" s="311"/>
      <c r="AM5" s="311"/>
      <c r="AN5" s="311"/>
      <c r="AO5" s="311"/>
      <c r="AP5" s="311"/>
      <c r="AQ5" s="311"/>
      <c r="AR5" s="311"/>
      <c r="AS5" s="311"/>
      <c r="AT5" s="311"/>
      <c r="AU5" s="311"/>
      <c r="AV5" s="311"/>
      <c r="AW5" s="311"/>
      <c r="AX5" s="311"/>
      <c r="AY5" s="311"/>
      <c r="AZ5" s="311"/>
      <c r="BA5" s="311"/>
      <c r="BB5" s="311"/>
      <c r="BC5" s="311"/>
      <c r="BD5" s="311"/>
      <c r="BE5" s="311"/>
      <c r="BF5" s="311"/>
      <c r="BG5" s="311"/>
      <c r="BH5" s="311"/>
      <c r="BI5" s="311"/>
      <c r="BJ5" s="311"/>
      <c r="BK5" s="311"/>
      <c r="BL5" s="311"/>
      <c r="BM5" s="311"/>
      <c r="BN5" s="311"/>
      <c r="BO5" s="311"/>
      <c r="BP5" s="311"/>
      <c r="BQ5" s="311"/>
      <c r="BR5" s="311"/>
      <c r="BS5" s="311"/>
      <c r="BT5" s="311"/>
      <c r="BU5" s="311"/>
      <c r="BV5" s="311"/>
      <c r="BW5" s="311"/>
      <c r="BX5" s="311"/>
      <c r="BY5" s="311"/>
      <c r="BZ5" s="311"/>
      <c r="CA5" s="311"/>
      <c r="CB5" s="311"/>
      <c r="CC5" s="311"/>
      <c r="CD5" s="311"/>
      <c r="CE5" s="311"/>
      <c r="CF5" s="311"/>
      <c r="CG5" s="311"/>
      <c r="CH5" s="311"/>
      <c r="CI5" s="311"/>
      <c r="CJ5" s="311"/>
      <c r="CK5" s="311"/>
      <c r="CL5" s="311"/>
      <c r="CM5" s="311"/>
      <c r="CN5" s="311"/>
      <c r="CO5" s="311"/>
      <c r="CP5" s="311"/>
      <c r="CQ5" s="311"/>
      <c r="CR5" s="311"/>
      <c r="CS5" s="311"/>
      <c r="CT5" s="311"/>
      <c r="CU5" s="311"/>
      <c r="CV5" s="311"/>
      <c r="CW5" s="311"/>
      <c r="CX5" s="311"/>
      <c r="CY5" s="311"/>
      <c r="CZ5" s="311"/>
      <c r="DA5" s="311"/>
      <c r="DB5" s="311"/>
      <c r="DC5" s="311"/>
      <c r="DD5" s="311"/>
      <c r="DE5" s="311"/>
      <c r="DF5" s="311"/>
      <c r="DG5" s="311"/>
      <c r="DH5" s="311"/>
      <c r="DI5" s="311"/>
      <c r="DJ5" s="311"/>
      <c r="DK5" s="311"/>
      <c r="DL5" s="311"/>
      <c r="DM5" s="311"/>
      <c r="DN5" s="311"/>
      <c r="DO5" s="311"/>
      <c r="DP5" s="311"/>
      <c r="DQ5" s="311"/>
      <c r="DR5" s="311"/>
      <c r="DS5" s="311"/>
      <c r="DT5" s="311"/>
      <c r="DU5" s="311"/>
      <c r="DV5" s="311"/>
      <c r="DW5" s="311"/>
      <c r="DX5" s="311"/>
      <c r="DY5" s="311"/>
      <c r="DZ5" s="311"/>
      <c r="EA5" s="311"/>
      <c r="EB5" s="311"/>
      <c r="EC5" s="311"/>
      <c r="ED5" s="311"/>
      <c r="EE5" s="311"/>
      <c r="EF5" s="311"/>
      <c r="EG5" s="311"/>
      <c r="EH5" s="311"/>
      <c r="EI5" s="311"/>
      <c r="EJ5" s="311"/>
      <c r="EK5" s="311"/>
      <c r="EL5" s="311"/>
      <c r="EM5" s="311"/>
      <c r="EN5" s="311"/>
      <c r="EO5" s="311"/>
      <c r="EP5" s="311"/>
      <c r="EQ5" s="311"/>
      <c r="ER5" s="311"/>
      <c r="ES5" s="311"/>
      <c r="ET5" s="311"/>
      <c r="EU5" s="311"/>
      <c r="EV5" s="311"/>
      <c r="EW5" s="311"/>
      <c r="EX5" s="311"/>
      <c r="EY5" s="311"/>
      <c r="EZ5" s="311"/>
      <c r="FA5" s="311"/>
      <c r="FB5" s="311"/>
      <c r="FC5" s="311"/>
      <c r="FD5" s="311"/>
      <c r="FE5" s="311"/>
      <c r="FF5" s="311"/>
      <c r="FG5" s="311"/>
      <c r="FH5" s="311"/>
      <c r="FI5" s="311"/>
      <c r="FJ5" s="311"/>
      <c r="FK5" s="311"/>
      <c r="FL5" s="311"/>
      <c r="FM5" s="311"/>
      <c r="FN5" s="311"/>
      <c r="FO5" s="311"/>
      <c r="FP5" s="311"/>
      <c r="FQ5" s="311"/>
      <c r="FR5" s="311"/>
      <c r="FS5" s="311"/>
      <c r="FT5" s="311"/>
      <c r="FU5" s="311"/>
      <c r="FV5" s="311"/>
      <c r="FW5" s="311"/>
      <c r="FX5" s="311"/>
      <c r="FY5" s="311"/>
      <c r="FZ5" s="311"/>
      <c r="GA5" s="311"/>
      <c r="GB5" s="311"/>
      <c r="GC5" s="311"/>
      <c r="GD5" s="311"/>
      <c r="GE5" s="311"/>
      <c r="GF5" s="311"/>
      <c r="GG5" s="311"/>
      <c r="GH5" s="311"/>
      <c r="GI5" s="311"/>
      <c r="GJ5" s="311"/>
      <c r="GK5" s="311"/>
      <c r="GL5" s="311"/>
      <c r="GM5" s="311"/>
      <c r="GN5" s="311"/>
      <c r="GO5" s="311"/>
      <c r="GP5" s="311"/>
      <c r="GQ5" s="311"/>
      <c r="GR5" s="311"/>
      <c r="GS5" s="311"/>
      <c r="GT5" s="311"/>
      <c r="GU5" s="311"/>
      <c r="GV5" s="311"/>
      <c r="GW5" s="311"/>
      <c r="GX5" s="311"/>
      <c r="GY5" s="311"/>
      <c r="GZ5" s="311"/>
      <c r="HA5" s="311"/>
      <c r="HB5" s="311"/>
      <c r="HC5" s="311"/>
      <c r="HD5" s="311"/>
      <c r="HE5" s="311"/>
      <c r="HF5" s="311"/>
      <c r="HG5" s="311"/>
      <c r="HH5" s="311"/>
      <c r="HI5" s="311"/>
      <c r="HJ5" s="311"/>
      <c r="HK5" s="311"/>
      <c r="HL5" s="311"/>
      <c r="HM5" s="311"/>
      <c r="HN5" s="311"/>
      <c r="HO5" s="311"/>
      <c r="HP5" s="311"/>
      <c r="HQ5" s="311"/>
      <c r="HR5" s="311"/>
      <c r="HS5" s="311"/>
      <c r="HT5" s="311"/>
      <c r="HU5" s="311"/>
      <c r="HV5" s="311"/>
      <c r="HW5" s="311"/>
      <c r="HX5" s="311"/>
      <c r="HY5" s="311"/>
    </row>
    <row r="6" spans="1:233" s="312" customFormat="1" x14ac:dyDescent="0.25">
      <c r="A6" s="324" t="str">
        <f>'RESUMO GERAL'!A5</f>
        <v>DATA REF.:</v>
      </c>
      <c r="B6" s="325" t="str">
        <f>CRONOGRAMA!B5</f>
        <v>SINAPI 01/2023 E DNIT SICRO 3 10/2022</v>
      </c>
      <c r="C6" s="310"/>
      <c r="D6" s="310"/>
      <c r="E6" s="311"/>
      <c r="F6" s="311"/>
      <c r="G6" s="311"/>
      <c r="H6" s="311"/>
      <c r="I6" s="311"/>
      <c r="J6" s="311"/>
      <c r="K6" s="311"/>
      <c r="L6" s="311"/>
      <c r="M6" s="311"/>
      <c r="N6" s="311"/>
      <c r="O6" s="311"/>
      <c r="P6" s="311"/>
      <c r="Q6" s="311"/>
      <c r="R6" s="311"/>
      <c r="S6" s="311"/>
      <c r="T6" s="311"/>
      <c r="U6" s="311"/>
      <c r="V6" s="311"/>
      <c r="W6" s="311"/>
      <c r="X6" s="311"/>
      <c r="Y6" s="311"/>
      <c r="Z6" s="311"/>
      <c r="AA6" s="311"/>
      <c r="AB6" s="311"/>
      <c r="AC6" s="311"/>
      <c r="AD6" s="311"/>
      <c r="AE6" s="311"/>
      <c r="AF6" s="311"/>
      <c r="AG6" s="311"/>
      <c r="AH6" s="311"/>
      <c r="AI6" s="311"/>
      <c r="AJ6" s="311"/>
      <c r="AK6" s="311"/>
      <c r="AL6" s="311"/>
      <c r="AM6" s="311"/>
      <c r="AN6" s="311"/>
      <c r="AO6" s="311"/>
      <c r="AP6" s="311"/>
      <c r="AQ6" s="311"/>
      <c r="AR6" s="311"/>
      <c r="AS6" s="311"/>
      <c r="AT6" s="311"/>
      <c r="AU6" s="311"/>
      <c r="AV6" s="311"/>
      <c r="AW6" s="311"/>
      <c r="AX6" s="311"/>
      <c r="AY6" s="311"/>
      <c r="AZ6" s="311"/>
      <c r="BA6" s="311"/>
      <c r="BB6" s="311"/>
      <c r="BC6" s="311"/>
      <c r="BD6" s="311"/>
      <c r="BE6" s="311"/>
      <c r="BF6" s="311"/>
      <c r="BG6" s="311"/>
      <c r="BH6" s="311"/>
      <c r="BI6" s="311"/>
      <c r="BJ6" s="311"/>
      <c r="BK6" s="311"/>
      <c r="BL6" s="311"/>
      <c r="BM6" s="311"/>
      <c r="BN6" s="311"/>
      <c r="BO6" s="311"/>
      <c r="BP6" s="311"/>
      <c r="BQ6" s="311"/>
      <c r="BR6" s="311"/>
      <c r="BS6" s="311"/>
      <c r="BT6" s="311"/>
      <c r="BU6" s="311"/>
      <c r="BV6" s="311"/>
      <c r="BW6" s="311"/>
      <c r="BX6" s="311"/>
      <c r="BY6" s="311"/>
      <c r="BZ6" s="311"/>
      <c r="CA6" s="311"/>
      <c r="CB6" s="311"/>
      <c r="CC6" s="311"/>
      <c r="CD6" s="311"/>
      <c r="CE6" s="311"/>
      <c r="CF6" s="311"/>
      <c r="CG6" s="311"/>
      <c r="CH6" s="311"/>
      <c r="CI6" s="311"/>
      <c r="CJ6" s="311"/>
      <c r="CK6" s="311"/>
      <c r="CL6" s="311"/>
      <c r="CM6" s="311"/>
      <c r="CN6" s="311"/>
      <c r="CO6" s="311"/>
      <c r="CP6" s="311"/>
      <c r="CQ6" s="311"/>
      <c r="CR6" s="311"/>
      <c r="CS6" s="311"/>
      <c r="CT6" s="311"/>
      <c r="CU6" s="311"/>
      <c r="CV6" s="311"/>
      <c r="CW6" s="311"/>
      <c r="CX6" s="311"/>
      <c r="CY6" s="311"/>
      <c r="CZ6" s="311"/>
      <c r="DA6" s="311"/>
      <c r="DB6" s="311"/>
      <c r="DC6" s="311"/>
      <c r="DD6" s="311"/>
      <c r="DE6" s="311"/>
      <c r="DF6" s="311"/>
      <c r="DG6" s="311"/>
      <c r="DH6" s="311"/>
      <c r="DI6" s="311"/>
      <c r="DJ6" s="311"/>
      <c r="DK6" s="311"/>
      <c r="DL6" s="311"/>
      <c r="DM6" s="311"/>
      <c r="DN6" s="311"/>
      <c r="DO6" s="311"/>
      <c r="DP6" s="311"/>
      <c r="DQ6" s="311"/>
      <c r="DR6" s="311"/>
      <c r="DS6" s="311"/>
      <c r="DT6" s="311"/>
      <c r="DU6" s="311"/>
      <c r="DV6" s="311"/>
      <c r="DW6" s="311"/>
      <c r="DX6" s="311"/>
      <c r="DY6" s="311"/>
      <c r="DZ6" s="311"/>
      <c r="EA6" s="311"/>
      <c r="EB6" s="311"/>
      <c r="EC6" s="311"/>
      <c r="ED6" s="311"/>
      <c r="EE6" s="311"/>
      <c r="EF6" s="311"/>
      <c r="EG6" s="311"/>
      <c r="EH6" s="311"/>
      <c r="EI6" s="311"/>
      <c r="EJ6" s="311"/>
      <c r="EK6" s="311"/>
      <c r="EL6" s="311"/>
      <c r="EM6" s="311"/>
      <c r="EN6" s="311"/>
      <c r="EO6" s="311"/>
      <c r="EP6" s="311"/>
      <c r="EQ6" s="311"/>
      <c r="ER6" s="311"/>
      <c r="ES6" s="311"/>
      <c r="ET6" s="311"/>
      <c r="EU6" s="311"/>
      <c r="EV6" s="311"/>
      <c r="EW6" s="311"/>
      <c r="EX6" s="311"/>
      <c r="EY6" s="311"/>
      <c r="EZ6" s="311"/>
      <c r="FA6" s="311"/>
      <c r="FB6" s="311"/>
      <c r="FC6" s="311"/>
      <c r="FD6" s="311"/>
      <c r="FE6" s="311"/>
      <c r="FF6" s="311"/>
      <c r="FG6" s="311"/>
      <c r="FH6" s="311"/>
      <c r="FI6" s="311"/>
      <c r="FJ6" s="311"/>
      <c r="FK6" s="311"/>
      <c r="FL6" s="311"/>
      <c r="FM6" s="311"/>
      <c r="FN6" s="311"/>
      <c r="FO6" s="311"/>
      <c r="FP6" s="311"/>
      <c r="FQ6" s="311"/>
      <c r="FR6" s="311"/>
      <c r="FS6" s="311"/>
      <c r="FT6" s="311"/>
      <c r="FU6" s="311"/>
      <c r="FV6" s="311"/>
      <c r="FW6" s="311"/>
      <c r="FX6" s="311"/>
      <c r="FY6" s="311"/>
      <c r="FZ6" s="311"/>
      <c r="GA6" s="311"/>
      <c r="GB6" s="311"/>
      <c r="GC6" s="311"/>
      <c r="GD6" s="311"/>
      <c r="GE6" s="311"/>
      <c r="GF6" s="311"/>
      <c r="GG6" s="311"/>
      <c r="GH6" s="311"/>
      <c r="GI6" s="311"/>
      <c r="GJ6" s="311"/>
      <c r="GK6" s="311"/>
      <c r="GL6" s="311"/>
      <c r="GM6" s="311"/>
      <c r="GN6" s="311"/>
      <c r="GO6" s="311"/>
      <c r="GP6" s="311"/>
      <c r="GQ6" s="311"/>
      <c r="GR6" s="311"/>
      <c r="GS6" s="311"/>
      <c r="GT6" s="311"/>
      <c r="GU6" s="311"/>
      <c r="GV6" s="311"/>
      <c r="GW6" s="311"/>
      <c r="GX6" s="311"/>
      <c r="GY6" s="311"/>
      <c r="GZ6" s="311"/>
      <c r="HA6" s="311"/>
      <c r="HB6" s="311"/>
      <c r="HC6" s="311"/>
      <c r="HD6" s="311"/>
      <c r="HE6" s="311"/>
      <c r="HF6" s="311"/>
      <c r="HG6" s="311"/>
      <c r="HH6" s="311"/>
      <c r="HI6" s="311"/>
      <c r="HJ6" s="311"/>
      <c r="HK6" s="311"/>
      <c r="HL6" s="311"/>
      <c r="HM6" s="311"/>
      <c r="HN6" s="311"/>
      <c r="HO6" s="311"/>
      <c r="HP6" s="311"/>
      <c r="HQ6" s="311"/>
      <c r="HR6" s="311"/>
      <c r="HS6" s="311"/>
      <c r="HT6" s="311"/>
      <c r="HU6" s="311"/>
      <c r="HV6" s="311"/>
      <c r="HW6" s="311"/>
      <c r="HX6" s="311"/>
      <c r="HY6" s="311"/>
    </row>
    <row r="7" spans="1:233" s="312" customFormat="1" ht="26.4" x14ac:dyDescent="0.25">
      <c r="A7" s="326" t="str">
        <f>'RESUMO GERAL'!A6</f>
        <v>ENCARGOS SOCIAIS:</v>
      </c>
      <c r="B7" s="325" t="str">
        <f>'RESUMO GERAL'!B6</f>
        <v>112,90 % e 70,87% - não desonerado</v>
      </c>
      <c r="C7" s="310"/>
      <c r="D7" s="310"/>
      <c r="E7" s="311"/>
      <c r="F7" s="311"/>
      <c r="G7" s="311"/>
      <c r="H7" s="311"/>
      <c r="I7" s="311"/>
      <c r="J7" s="311"/>
      <c r="K7" s="311"/>
      <c r="L7" s="311"/>
      <c r="M7" s="311"/>
      <c r="N7" s="311"/>
      <c r="O7" s="311"/>
      <c r="P7" s="311"/>
      <c r="Q7" s="311"/>
      <c r="R7" s="311"/>
      <c r="S7" s="311"/>
      <c r="T7" s="311"/>
      <c r="U7" s="311"/>
      <c r="V7" s="311"/>
      <c r="W7" s="311"/>
      <c r="X7" s="311"/>
      <c r="Y7" s="311"/>
      <c r="Z7" s="311"/>
      <c r="AA7" s="311"/>
      <c r="AB7" s="311"/>
      <c r="AC7" s="311"/>
      <c r="AD7" s="311"/>
      <c r="AE7" s="311"/>
      <c r="AF7" s="311"/>
      <c r="AG7" s="311"/>
      <c r="AH7" s="311"/>
      <c r="AI7" s="311"/>
      <c r="AJ7" s="311"/>
      <c r="AK7" s="311"/>
      <c r="AL7" s="311"/>
      <c r="AM7" s="311"/>
      <c r="AN7" s="311"/>
      <c r="AO7" s="311"/>
      <c r="AP7" s="311"/>
      <c r="AQ7" s="311"/>
      <c r="AR7" s="311"/>
      <c r="AS7" s="311"/>
      <c r="AT7" s="311"/>
      <c r="AU7" s="311"/>
      <c r="AV7" s="311"/>
      <c r="AW7" s="311"/>
      <c r="AX7" s="311"/>
      <c r="AY7" s="311"/>
      <c r="AZ7" s="311"/>
      <c r="BA7" s="311"/>
      <c r="BB7" s="311"/>
      <c r="BC7" s="311"/>
      <c r="BD7" s="311"/>
      <c r="BE7" s="311"/>
      <c r="BF7" s="311"/>
      <c r="BG7" s="311"/>
      <c r="BH7" s="311"/>
      <c r="BI7" s="311"/>
      <c r="BJ7" s="311"/>
      <c r="BK7" s="311"/>
      <c r="BL7" s="311"/>
      <c r="BM7" s="311"/>
      <c r="BN7" s="311"/>
      <c r="BO7" s="311"/>
      <c r="BP7" s="311"/>
      <c r="BQ7" s="311"/>
      <c r="BR7" s="311"/>
      <c r="BS7" s="311"/>
      <c r="BT7" s="311"/>
      <c r="BU7" s="311"/>
      <c r="BV7" s="311"/>
      <c r="BW7" s="311"/>
      <c r="BX7" s="311"/>
      <c r="BY7" s="311"/>
      <c r="BZ7" s="311"/>
      <c r="CA7" s="311"/>
      <c r="CB7" s="311"/>
      <c r="CC7" s="311"/>
      <c r="CD7" s="311"/>
      <c r="CE7" s="311"/>
      <c r="CF7" s="311"/>
      <c r="CG7" s="311"/>
      <c r="CH7" s="311"/>
      <c r="CI7" s="311"/>
      <c r="CJ7" s="311"/>
      <c r="CK7" s="311"/>
      <c r="CL7" s="311"/>
      <c r="CM7" s="311"/>
      <c r="CN7" s="311"/>
      <c r="CO7" s="311"/>
      <c r="CP7" s="311"/>
      <c r="CQ7" s="311"/>
      <c r="CR7" s="311"/>
      <c r="CS7" s="311"/>
      <c r="CT7" s="311"/>
      <c r="CU7" s="311"/>
      <c r="CV7" s="311"/>
      <c r="CW7" s="311"/>
      <c r="CX7" s="311"/>
      <c r="CY7" s="311"/>
      <c r="CZ7" s="311"/>
      <c r="DA7" s="311"/>
      <c r="DB7" s="311"/>
      <c r="DC7" s="311"/>
      <c r="DD7" s="311"/>
      <c r="DE7" s="311"/>
      <c r="DF7" s="311"/>
      <c r="DG7" s="311"/>
      <c r="DH7" s="311"/>
      <c r="DI7" s="311"/>
      <c r="DJ7" s="311"/>
      <c r="DK7" s="311"/>
      <c r="DL7" s="311"/>
      <c r="DM7" s="311"/>
      <c r="DN7" s="311"/>
      <c r="DO7" s="311"/>
      <c r="DP7" s="311"/>
      <c r="DQ7" s="311"/>
      <c r="DR7" s="311"/>
      <c r="DS7" s="311"/>
      <c r="DT7" s="311"/>
      <c r="DU7" s="311"/>
      <c r="DV7" s="311"/>
      <c r="DW7" s="311"/>
      <c r="DX7" s="311"/>
      <c r="DY7" s="311"/>
      <c r="DZ7" s="311"/>
      <c r="EA7" s="311"/>
      <c r="EB7" s="311"/>
      <c r="EC7" s="311"/>
      <c r="ED7" s="311"/>
      <c r="EE7" s="311"/>
      <c r="EF7" s="311"/>
      <c r="EG7" s="311"/>
      <c r="EH7" s="311"/>
      <c r="EI7" s="311"/>
      <c r="EJ7" s="311"/>
      <c r="EK7" s="311"/>
      <c r="EL7" s="311"/>
      <c r="EM7" s="311"/>
      <c r="EN7" s="311"/>
      <c r="EO7" s="311"/>
      <c r="EP7" s="311"/>
      <c r="EQ7" s="311"/>
      <c r="ER7" s="311"/>
      <c r="ES7" s="311"/>
      <c r="ET7" s="311"/>
      <c r="EU7" s="311"/>
      <c r="EV7" s="311"/>
      <c r="EW7" s="311"/>
      <c r="EX7" s="311"/>
      <c r="EY7" s="311"/>
      <c r="EZ7" s="311"/>
      <c r="FA7" s="311"/>
      <c r="FB7" s="311"/>
      <c r="FC7" s="311"/>
      <c r="FD7" s="311"/>
      <c r="FE7" s="311"/>
      <c r="FF7" s="311"/>
      <c r="FG7" s="311"/>
      <c r="FH7" s="311"/>
      <c r="FI7" s="311"/>
      <c r="FJ7" s="311"/>
      <c r="FK7" s="311"/>
      <c r="FL7" s="311"/>
      <c r="FM7" s="311"/>
      <c r="FN7" s="311"/>
      <c r="FO7" s="311"/>
      <c r="FP7" s="311"/>
      <c r="FQ7" s="311"/>
      <c r="FR7" s="311"/>
      <c r="FS7" s="311"/>
      <c r="FT7" s="311"/>
      <c r="FU7" s="311"/>
      <c r="FV7" s="311"/>
      <c r="FW7" s="311"/>
      <c r="FX7" s="311"/>
      <c r="FY7" s="311"/>
      <c r="FZ7" s="311"/>
      <c r="GA7" s="311"/>
      <c r="GB7" s="311"/>
      <c r="GC7" s="311"/>
      <c r="GD7" s="311"/>
      <c r="GE7" s="311"/>
      <c r="GF7" s="311"/>
      <c r="GG7" s="311"/>
      <c r="GH7" s="311"/>
      <c r="GI7" s="311"/>
      <c r="GJ7" s="311"/>
      <c r="GK7" s="311"/>
      <c r="GL7" s="311"/>
      <c r="GM7" s="311"/>
      <c r="GN7" s="311"/>
      <c r="GO7" s="311"/>
      <c r="GP7" s="311"/>
      <c r="GQ7" s="311"/>
      <c r="GR7" s="311"/>
      <c r="GS7" s="311"/>
      <c r="GT7" s="311"/>
      <c r="GU7" s="311"/>
      <c r="GV7" s="311"/>
      <c r="GW7" s="311"/>
      <c r="GX7" s="311"/>
      <c r="GY7" s="311"/>
      <c r="GZ7" s="311"/>
      <c r="HA7" s="311"/>
      <c r="HB7" s="311"/>
      <c r="HC7" s="311"/>
      <c r="HD7" s="311"/>
      <c r="HE7" s="311"/>
      <c r="HF7" s="311"/>
      <c r="HG7" s="311"/>
      <c r="HH7" s="311"/>
      <c r="HI7" s="311"/>
      <c r="HJ7" s="311"/>
      <c r="HK7" s="311"/>
      <c r="HL7" s="311"/>
      <c r="HM7" s="311"/>
      <c r="HN7" s="311"/>
      <c r="HO7" s="311"/>
      <c r="HP7" s="311"/>
      <c r="HQ7" s="311"/>
      <c r="HR7" s="311"/>
      <c r="HS7" s="311"/>
      <c r="HT7" s="311"/>
      <c r="HU7" s="311"/>
      <c r="HV7" s="311"/>
      <c r="HW7" s="311"/>
      <c r="HX7" s="311"/>
      <c r="HY7" s="311"/>
    </row>
    <row r="8" spans="1:233" s="312" customFormat="1" x14ac:dyDescent="0.25">
      <c r="A8" s="324" t="str">
        <f>'RESUMO GERAL'!A7</f>
        <v>BDI:</v>
      </c>
      <c r="B8" s="327">
        <f>'RESUMO GERAL'!B7</f>
        <v>0.24229999999999999</v>
      </c>
      <c r="C8" s="311"/>
      <c r="D8" s="311"/>
      <c r="E8" s="311"/>
      <c r="F8" s="311"/>
      <c r="G8" s="311"/>
      <c r="H8" s="311"/>
      <c r="I8" s="311"/>
      <c r="J8" s="311"/>
      <c r="K8" s="311"/>
      <c r="L8" s="311"/>
      <c r="M8" s="311"/>
      <c r="N8" s="311"/>
      <c r="O8" s="311"/>
      <c r="P8" s="311"/>
      <c r="Q8" s="311"/>
      <c r="R8" s="311"/>
      <c r="S8" s="311"/>
      <c r="T8" s="311"/>
      <c r="U8" s="311"/>
      <c r="V8" s="311"/>
      <c r="W8" s="311"/>
      <c r="X8" s="311"/>
      <c r="Y8" s="311"/>
      <c r="Z8" s="311"/>
      <c r="AA8" s="311"/>
      <c r="AB8" s="311"/>
      <c r="AC8" s="311"/>
      <c r="AD8" s="311"/>
      <c r="AE8" s="311"/>
      <c r="AF8" s="311"/>
      <c r="AG8" s="311"/>
      <c r="AH8" s="311"/>
      <c r="AI8" s="311"/>
      <c r="AJ8" s="311"/>
      <c r="AK8" s="311"/>
      <c r="AL8" s="311"/>
      <c r="AM8" s="311"/>
      <c r="AN8" s="311"/>
      <c r="AO8" s="311"/>
      <c r="AP8" s="311"/>
      <c r="AQ8" s="311"/>
      <c r="AR8" s="311"/>
      <c r="AS8" s="311"/>
      <c r="AT8" s="311"/>
      <c r="AU8" s="311"/>
      <c r="AV8" s="311"/>
      <c r="AW8" s="311"/>
      <c r="AX8" s="311"/>
      <c r="AY8" s="311"/>
      <c r="AZ8" s="311"/>
      <c r="BA8" s="311"/>
      <c r="BB8" s="311"/>
      <c r="BC8" s="311"/>
      <c r="BD8" s="311"/>
      <c r="BE8" s="311"/>
      <c r="BF8" s="311"/>
      <c r="BG8" s="311"/>
      <c r="BH8" s="311"/>
      <c r="BI8" s="311"/>
      <c r="BJ8" s="311"/>
      <c r="BK8" s="311"/>
      <c r="BL8" s="311"/>
      <c r="BM8" s="311"/>
      <c r="BN8" s="311"/>
      <c r="BO8" s="311"/>
      <c r="BP8" s="311"/>
      <c r="BQ8" s="311"/>
      <c r="BR8" s="311"/>
      <c r="BS8" s="311"/>
      <c r="BT8" s="311"/>
      <c r="BU8" s="311"/>
      <c r="BV8" s="311"/>
      <c r="BW8" s="311"/>
      <c r="BX8" s="311"/>
      <c r="BY8" s="311"/>
      <c r="BZ8" s="311"/>
      <c r="CA8" s="311"/>
      <c r="CB8" s="311"/>
      <c r="CC8" s="311"/>
      <c r="CD8" s="311"/>
      <c r="CE8" s="311"/>
      <c r="CF8" s="311"/>
      <c r="CG8" s="311"/>
      <c r="CH8" s="311"/>
      <c r="CI8" s="311"/>
      <c r="CJ8" s="311"/>
      <c r="CK8" s="311"/>
      <c r="CL8" s="311"/>
      <c r="CM8" s="311"/>
      <c r="CN8" s="311"/>
      <c r="CO8" s="311"/>
      <c r="CP8" s="311"/>
      <c r="CQ8" s="311"/>
      <c r="CR8" s="311"/>
      <c r="CS8" s="311"/>
      <c r="CT8" s="311"/>
      <c r="CU8" s="311"/>
      <c r="CV8" s="311"/>
      <c r="CW8" s="311"/>
      <c r="CX8" s="311"/>
      <c r="CY8" s="311"/>
      <c r="CZ8" s="311"/>
      <c r="DA8" s="311"/>
      <c r="DB8" s="311"/>
      <c r="DC8" s="311"/>
      <c r="DD8" s="311"/>
      <c r="DE8" s="311"/>
      <c r="DF8" s="311"/>
      <c r="DG8" s="311"/>
      <c r="DH8" s="311"/>
      <c r="DI8" s="311"/>
      <c r="DJ8" s="311"/>
      <c r="DK8" s="311"/>
      <c r="DL8" s="311"/>
      <c r="DM8" s="311"/>
      <c r="DN8" s="311"/>
      <c r="DO8" s="311"/>
      <c r="DP8" s="311"/>
      <c r="DQ8" s="311"/>
      <c r="DR8" s="311"/>
      <c r="DS8" s="311"/>
      <c r="DT8" s="311"/>
      <c r="DU8" s="311"/>
      <c r="DV8" s="311"/>
      <c r="DW8" s="311"/>
      <c r="DX8" s="311"/>
      <c r="DY8" s="311"/>
      <c r="DZ8" s="311"/>
      <c r="EA8" s="311"/>
      <c r="EB8" s="311"/>
      <c r="EC8" s="311"/>
      <c r="ED8" s="311"/>
      <c r="EE8" s="311"/>
      <c r="EF8" s="311"/>
      <c r="EG8" s="311"/>
      <c r="EH8" s="311"/>
      <c r="EI8" s="311"/>
      <c r="EJ8" s="311"/>
      <c r="EK8" s="311"/>
      <c r="EL8" s="311"/>
      <c r="EM8" s="311"/>
      <c r="EN8" s="311"/>
      <c r="EO8" s="311"/>
      <c r="EP8" s="311"/>
      <c r="EQ8" s="311"/>
      <c r="ER8" s="311"/>
      <c r="ES8" s="311"/>
      <c r="ET8" s="311"/>
      <c r="EU8" s="311"/>
      <c r="EV8" s="311"/>
      <c r="EW8" s="311"/>
      <c r="EX8" s="311"/>
      <c r="EY8" s="311"/>
      <c r="EZ8" s="311"/>
      <c r="FA8" s="311"/>
      <c r="FB8" s="311"/>
      <c r="FC8" s="311"/>
      <c r="FD8" s="311"/>
      <c r="FE8" s="311"/>
      <c r="FF8" s="311"/>
      <c r="FG8" s="311"/>
      <c r="FH8" s="311"/>
      <c r="FI8" s="311"/>
      <c r="FJ8" s="311"/>
      <c r="FK8" s="311"/>
      <c r="FL8" s="311"/>
      <c r="FM8" s="311"/>
      <c r="FN8" s="311"/>
      <c r="FO8" s="311"/>
      <c r="FP8" s="311"/>
      <c r="FQ8" s="311"/>
      <c r="FR8" s="311"/>
      <c r="FS8" s="311"/>
      <c r="FT8" s="311"/>
      <c r="FU8" s="311"/>
      <c r="FV8" s="311"/>
      <c r="FW8" s="311"/>
      <c r="FX8" s="311"/>
      <c r="FY8" s="311"/>
      <c r="FZ8" s="311"/>
      <c r="GA8" s="311"/>
      <c r="GB8" s="311"/>
      <c r="GC8" s="311"/>
      <c r="GD8" s="311"/>
      <c r="GE8" s="311"/>
      <c r="GF8" s="311"/>
      <c r="GG8" s="311"/>
      <c r="GH8" s="311"/>
      <c r="GI8" s="311"/>
      <c r="GJ8" s="311"/>
      <c r="GK8" s="311"/>
      <c r="GL8" s="311"/>
      <c r="GM8" s="311"/>
      <c r="GN8" s="311"/>
      <c r="GO8" s="311"/>
      <c r="GP8" s="311"/>
      <c r="GQ8" s="311"/>
      <c r="GR8" s="311"/>
      <c r="GS8" s="311"/>
      <c r="GT8" s="311"/>
      <c r="GU8" s="311"/>
      <c r="GV8" s="311"/>
      <c r="GW8" s="311"/>
      <c r="GX8" s="311"/>
      <c r="GY8" s="311"/>
      <c r="GZ8" s="311"/>
      <c r="HA8" s="311"/>
      <c r="HB8" s="311"/>
      <c r="HC8" s="311"/>
      <c r="HD8" s="311"/>
      <c r="HE8" s="311"/>
      <c r="HF8" s="311"/>
      <c r="HG8" s="311"/>
      <c r="HH8" s="311"/>
      <c r="HI8" s="311"/>
      <c r="HJ8" s="311"/>
      <c r="HK8" s="311"/>
      <c r="HL8" s="311"/>
      <c r="HM8" s="311"/>
      <c r="HN8" s="311"/>
      <c r="HO8" s="311"/>
      <c r="HP8" s="311"/>
      <c r="HQ8" s="311"/>
      <c r="HR8" s="311"/>
      <c r="HS8" s="311"/>
      <c r="HT8" s="311"/>
      <c r="HU8" s="311"/>
      <c r="HV8" s="311"/>
      <c r="HW8" s="311"/>
      <c r="HX8" s="311"/>
      <c r="HY8" s="311"/>
    </row>
    <row r="9" spans="1:233" s="312" customFormat="1" ht="7.95" customHeight="1" x14ac:dyDescent="0.25">
      <c r="A9" s="620" t="s">
        <v>468</v>
      </c>
      <c r="B9" s="620"/>
      <c r="C9" s="620"/>
      <c r="D9" s="620"/>
      <c r="E9" s="311"/>
      <c r="F9" s="311"/>
      <c r="G9" s="311"/>
      <c r="H9" s="311"/>
      <c r="I9" s="311"/>
      <c r="J9" s="311"/>
      <c r="K9" s="311"/>
      <c r="L9" s="311"/>
      <c r="M9" s="311"/>
      <c r="N9" s="311"/>
      <c r="O9" s="311"/>
      <c r="P9" s="311"/>
      <c r="Q9" s="311"/>
      <c r="R9" s="311"/>
      <c r="S9" s="311"/>
      <c r="T9" s="311"/>
      <c r="U9" s="311"/>
      <c r="V9" s="311"/>
      <c r="W9" s="311"/>
      <c r="X9" s="311"/>
      <c r="Y9" s="311"/>
      <c r="Z9" s="311"/>
      <c r="AA9" s="311"/>
      <c r="AB9" s="311"/>
      <c r="AC9" s="311"/>
      <c r="AD9" s="311"/>
      <c r="AE9" s="311"/>
      <c r="AF9" s="311"/>
      <c r="AG9" s="311"/>
      <c r="AH9" s="311"/>
      <c r="AI9" s="311"/>
      <c r="AJ9" s="311"/>
      <c r="AK9" s="311"/>
      <c r="AL9" s="311"/>
      <c r="AM9" s="311"/>
      <c r="AN9" s="311"/>
      <c r="AO9" s="311"/>
      <c r="AP9" s="311"/>
      <c r="AQ9" s="311"/>
      <c r="AR9" s="311"/>
      <c r="AS9" s="311"/>
      <c r="AT9" s="311"/>
      <c r="AU9" s="311"/>
      <c r="AV9" s="311"/>
      <c r="AW9" s="311"/>
      <c r="AX9" s="311"/>
      <c r="AY9" s="311"/>
      <c r="AZ9" s="311"/>
      <c r="BA9" s="311"/>
      <c r="BB9" s="311"/>
      <c r="BC9" s="311"/>
      <c r="BD9" s="311"/>
      <c r="BE9" s="311"/>
      <c r="BF9" s="311"/>
      <c r="BG9" s="311"/>
      <c r="BH9" s="311"/>
      <c r="BI9" s="311"/>
      <c r="BJ9" s="311"/>
      <c r="BK9" s="311"/>
      <c r="BL9" s="311"/>
      <c r="BM9" s="311"/>
      <c r="BN9" s="311"/>
      <c r="BO9" s="311"/>
      <c r="BP9" s="311"/>
      <c r="BQ9" s="311"/>
      <c r="BR9" s="311"/>
      <c r="BS9" s="311"/>
      <c r="BT9" s="311"/>
      <c r="BU9" s="311"/>
      <c r="BV9" s="311"/>
      <c r="BW9" s="311"/>
      <c r="BX9" s="311"/>
      <c r="BY9" s="311"/>
      <c r="BZ9" s="311"/>
      <c r="CA9" s="311"/>
      <c r="CB9" s="311"/>
      <c r="CC9" s="311"/>
      <c r="CD9" s="311"/>
      <c r="CE9" s="311"/>
      <c r="CF9" s="311"/>
      <c r="CG9" s="311"/>
      <c r="CH9" s="311"/>
      <c r="CI9" s="311"/>
      <c r="CJ9" s="311"/>
      <c r="CK9" s="311"/>
      <c r="CL9" s="311"/>
      <c r="CM9" s="311"/>
      <c r="CN9" s="311"/>
      <c r="CO9" s="311"/>
      <c r="CP9" s="311"/>
      <c r="CQ9" s="311"/>
      <c r="CR9" s="311"/>
      <c r="CS9" s="311"/>
      <c r="CT9" s="311"/>
      <c r="CU9" s="311"/>
      <c r="CV9" s="311"/>
      <c r="CW9" s="311"/>
      <c r="CX9" s="311"/>
      <c r="CY9" s="311"/>
      <c r="CZ9" s="311"/>
      <c r="DA9" s="311"/>
      <c r="DB9" s="311"/>
      <c r="DC9" s="311"/>
      <c r="DD9" s="311"/>
      <c r="DE9" s="311"/>
      <c r="DF9" s="311"/>
      <c r="DG9" s="311"/>
      <c r="DH9" s="311"/>
      <c r="DI9" s="311"/>
      <c r="DJ9" s="311"/>
      <c r="DK9" s="311"/>
      <c r="DL9" s="311"/>
      <c r="DM9" s="311"/>
      <c r="DN9" s="311"/>
      <c r="DO9" s="311"/>
      <c r="DP9" s="311"/>
      <c r="DQ9" s="311"/>
      <c r="DR9" s="311"/>
      <c r="DS9" s="311"/>
      <c r="DT9" s="311"/>
      <c r="DU9" s="311"/>
      <c r="DV9" s="311"/>
      <c r="DW9" s="311"/>
      <c r="DX9" s="311"/>
      <c r="DY9" s="311"/>
      <c r="DZ9" s="311"/>
      <c r="EA9" s="311"/>
      <c r="EB9" s="311"/>
      <c r="EC9" s="311"/>
      <c r="ED9" s="311"/>
      <c r="EE9" s="311"/>
      <c r="EF9" s="311"/>
      <c r="EG9" s="311"/>
      <c r="EH9" s="311"/>
      <c r="EI9" s="311"/>
      <c r="EJ9" s="311"/>
      <c r="EK9" s="311"/>
      <c r="EL9" s="311"/>
      <c r="EM9" s="311"/>
      <c r="EN9" s="311"/>
      <c r="EO9" s="311"/>
      <c r="EP9" s="311"/>
      <c r="EQ9" s="311"/>
      <c r="ER9" s="311"/>
      <c r="ES9" s="311"/>
      <c r="ET9" s="311"/>
      <c r="EU9" s="311"/>
      <c r="EV9" s="311"/>
      <c r="EW9" s="311"/>
      <c r="EX9" s="311"/>
      <c r="EY9" s="311"/>
      <c r="EZ9" s="311"/>
      <c r="FA9" s="311"/>
      <c r="FB9" s="311"/>
      <c r="FC9" s="311"/>
      <c r="FD9" s="311"/>
      <c r="FE9" s="311"/>
      <c r="FF9" s="311"/>
      <c r="FG9" s="311"/>
      <c r="FH9" s="311"/>
      <c r="FI9" s="311"/>
      <c r="FJ9" s="311"/>
      <c r="FK9" s="311"/>
      <c r="FL9" s="311"/>
      <c r="FM9" s="311"/>
      <c r="FN9" s="311"/>
      <c r="FO9" s="311"/>
      <c r="FP9" s="311"/>
      <c r="FQ9" s="311"/>
      <c r="FR9" s="311"/>
      <c r="FS9" s="311"/>
      <c r="FT9" s="311"/>
      <c r="FU9" s="311"/>
      <c r="FV9" s="311"/>
      <c r="FW9" s="311"/>
      <c r="FX9" s="311"/>
      <c r="FY9" s="311"/>
      <c r="FZ9" s="311"/>
      <c r="GA9" s="311"/>
      <c r="GB9" s="311"/>
      <c r="GC9" s="311"/>
      <c r="GD9" s="311"/>
      <c r="GE9" s="311"/>
      <c r="GF9" s="311"/>
      <c r="GG9" s="311"/>
      <c r="GH9" s="311"/>
      <c r="GI9" s="311"/>
      <c r="GJ9" s="311"/>
      <c r="GK9" s="311"/>
      <c r="GL9" s="311"/>
      <c r="GM9" s="311"/>
      <c r="GN9" s="311"/>
      <c r="GO9" s="311"/>
      <c r="GP9" s="311"/>
      <c r="GQ9" s="311"/>
      <c r="GR9" s="311"/>
      <c r="GS9" s="311"/>
      <c r="GT9" s="311"/>
      <c r="GU9" s="311"/>
      <c r="GV9" s="311"/>
      <c r="GW9" s="311"/>
      <c r="GX9" s="311"/>
      <c r="GY9" s="311"/>
      <c r="GZ9" s="311"/>
      <c r="HA9" s="311"/>
      <c r="HB9" s="311"/>
      <c r="HC9" s="311"/>
      <c r="HD9" s="311"/>
      <c r="HE9" s="311"/>
      <c r="HF9" s="311"/>
      <c r="HG9" s="311"/>
      <c r="HH9" s="311"/>
      <c r="HI9" s="311"/>
      <c r="HJ9" s="311"/>
      <c r="HK9" s="311"/>
      <c r="HL9" s="311"/>
      <c r="HM9" s="311"/>
      <c r="HN9" s="311"/>
      <c r="HO9" s="311"/>
      <c r="HP9" s="311"/>
      <c r="HQ9" s="311"/>
      <c r="HR9" s="311"/>
      <c r="HS9" s="311"/>
      <c r="HT9" s="311"/>
      <c r="HU9" s="311"/>
      <c r="HV9" s="311"/>
      <c r="HW9" s="311"/>
      <c r="HX9" s="311"/>
      <c r="HY9" s="311"/>
    </row>
    <row r="10" spans="1:233" s="330" customFormat="1" ht="26.4" x14ac:dyDescent="0.3">
      <c r="A10" s="331" t="s">
        <v>343</v>
      </c>
      <c r="B10" s="331" t="s">
        <v>95</v>
      </c>
      <c r="C10" s="332" t="s">
        <v>344</v>
      </c>
      <c r="D10" s="331" t="s">
        <v>345</v>
      </c>
    </row>
    <row r="11" spans="1:233" ht="12.75" customHeight="1" x14ac:dyDescent="0.3">
      <c r="A11" s="618" t="s">
        <v>346</v>
      </c>
      <c r="B11" s="618"/>
      <c r="C11" s="618"/>
      <c r="D11" s="618"/>
    </row>
    <row r="12" spans="1:233" ht="12.75" customHeight="1" x14ac:dyDescent="0.3">
      <c r="A12" s="315" t="s">
        <v>347</v>
      </c>
      <c r="B12" s="316" t="s">
        <v>348</v>
      </c>
      <c r="C12" s="317">
        <v>20</v>
      </c>
      <c r="D12" s="317">
        <v>20</v>
      </c>
    </row>
    <row r="13" spans="1:233" ht="12.75" customHeight="1" x14ac:dyDescent="0.3">
      <c r="A13" s="315" t="s">
        <v>349</v>
      </c>
      <c r="B13" s="316" t="s">
        <v>350</v>
      </c>
      <c r="C13" s="317">
        <v>1.5</v>
      </c>
      <c r="D13" s="317">
        <v>1.5</v>
      </c>
    </row>
    <row r="14" spans="1:233" ht="12.75" customHeight="1" x14ac:dyDescent="0.3">
      <c r="A14" s="315" t="s">
        <v>351</v>
      </c>
      <c r="B14" s="316" t="s">
        <v>352</v>
      </c>
      <c r="C14" s="317">
        <v>1</v>
      </c>
      <c r="D14" s="317">
        <v>1</v>
      </c>
    </row>
    <row r="15" spans="1:233" ht="12.75" customHeight="1" x14ac:dyDescent="0.3">
      <c r="A15" s="315" t="s">
        <v>353</v>
      </c>
      <c r="B15" s="316" t="s">
        <v>354</v>
      </c>
      <c r="C15" s="317">
        <v>0.2</v>
      </c>
      <c r="D15" s="317">
        <v>0.2</v>
      </c>
    </row>
    <row r="16" spans="1:233" ht="12.75" customHeight="1" x14ac:dyDescent="0.3">
      <c r="A16" s="315" t="s">
        <v>355</v>
      </c>
      <c r="B16" s="316" t="s">
        <v>356</v>
      </c>
      <c r="C16" s="317">
        <v>0.6</v>
      </c>
      <c r="D16" s="317">
        <v>0.6</v>
      </c>
    </row>
    <row r="17" spans="1:4" ht="12.75" customHeight="1" x14ac:dyDescent="0.3">
      <c r="A17" s="315" t="s">
        <v>357</v>
      </c>
      <c r="B17" s="316" t="s">
        <v>358</v>
      </c>
      <c r="C17" s="317">
        <v>2.5</v>
      </c>
      <c r="D17" s="317">
        <v>2.5</v>
      </c>
    </row>
    <row r="18" spans="1:4" ht="12.75" customHeight="1" x14ac:dyDescent="0.3">
      <c r="A18" s="315" t="s">
        <v>359</v>
      </c>
      <c r="B18" s="316" t="s">
        <v>360</v>
      </c>
      <c r="C18" s="317">
        <v>3</v>
      </c>
      <c r="D18" s="317">
        <v>3</v>
      </c>
    </row>
    <row r="19" spans="1:4" ht="12.75" customHeight="1" x14ac:dyDescent="0.3">
      <c r="A19" s="315" t="s">
        <v>361</v>
      </c>
      <c r="B19" s="316" t="s">
        <v>362</v>
      </c>
      <c r="C19" s="317">
        <v>8</v>
      </c>
      <c r="D19" s="317">
        <v>8</v>
      </c>
    </row>
    <row r="20" spans="1:4" ht="12.75" customHeight="1" x14ac:dyDescent="0.3">
      <c r="A20" s="315" t="s">
        <v>363</v>
      </c>
      <c r="B20" s="316" t="s">
        <v>364</v>
      </c>
      <c r="C20" s="317">
        <v>1</v>
      </c>
      <c r="D20" s="317">
        <v>1</v>
      </c>
    </row>
    <row r="21" spans="1:4" ht="12.75" customHeight="1" x14ac:dyDescent="0.3">
      <c r="A21" s="318" t="s">
        <v>9</v>
      </c>
      <c r="B21" s="319" t="s">
        <v>103</v>
      </c>
      <c r="C21" s="320">
        <f>SUM(C12:C20)</f>
        <v>37.799999999999997</v>
      </c>
      <c r="D21" s="320">
        <f>SUM(D12:D20)</f>
        <v>37.799999999999997</v>
      </c>
    </row>
    <row r="22" spans="1:4" ht="12" customHeight="1" x14ac:dyDescent="0.3">
      <c r="A22" s="618" t="s">
        <v>365</v>
      </c>
      <c r="B22" s="618"/>
      <c r="C22" s="618"/>
      <c r="D22" s="618"/>
    </row>
    <row r="23" spans="1:4" ht="12.75" customHeight="1" x14ac:dyDescent="0.3">
      <c r="A23" s="315" t="s">
        <v>366</v>
      </c>
      <c r="B23" s="316" t="s">
        <v>367</v>
      </c>
      <c r="C23" s="317">
        <v>17.87</v>
      </c>
      <c r="D23" s="321" t="s">
        <v>368</v>
      </c>
    </row>
    <row r="24" spans="1:4" ht="12.75" customHeight="1" x14ac:dyDescent="0.3">
      <c r="A24" s="315" t="s">
        <v>369</v>
      </c>
      <c r="B24" s="316" t="s">
        <v>370</v>
      </c>
      <c r="C24" s="317">
        <v>3.95</v>
      </c>
      <c r="D24" s="321" t="s">
        <v>368</v>
      </c>
    </row>
    <row r="25" spans="1:4" ht="12.75" customHeight="1" x14ac:dyDescent="0.3">
      <c r="A25" s="315" t="s">
        <v>371</v>
      </c>
      <c r="B25" s="316" t="s">
        <v>372</v>
      </c>
      <c r="C25" s="317">
        <v>0.85</v>
      </c>
      <c r="D25" s="317">
        <v>0.66</v>
      </c>
    </row>
    <row r="26" spans="1:4" ht="12.75" customHeight="1" x14ac:dyDescent="0.3">
      <c r="A26" s="315" t="s">
        <v>373</v>
      </c>
      <c r="B26" s="316" t="s">
        <v>374</v>
      </c>
      <c r="C26" s="317">
        <v>10.84</v>
      </c>
      <c r="D26" s="317">
        <v>8.33</v>
      </c>
    </row>
    <row r="27" spans="1:4" ht="12.75" customHeight="1" x14ac:dyDescent="0.3">
      <c r="A27" s="315" t="s">
        <v>375</v>
      </c>
      <c r="B27" s="316" t="s">
        <v>376</v>
      </c>
      <c r="C27" s="317">
        <v>7.0000000000000007E-2</v>
      </c>
      <c r="D27" s="317">
        <v>0.06</v>
      </c>
    </row>
    <row r="28" spans="1:4" ht="12.75" customHeight="1" x14ac:dyDescent="0.3">
      <c r="A28" s="315" t="s">
        <v>377</v>
      </c>
      <c r="B28" s="316" t="s">
        <v>378</v>
      </c>
      <c r="C28" s="317">
        <v>0.72</v>
      </c>
      <c r="D28" s="317">
        <v>0.56000000000000005</v>
      </c>
    </row>
    <row r="29" spans="1:4" ht="12.75" customHeight="1" x14ac:dyDescent="0.3">
      <c r="A29" s="315" t="s">
        <v>379</v>
      </c>
      <c r="B29" s="316" t="s">
        <v>380</v>
      </c>
      <c r="C29" s="317">
        <v>1.48</v>
      </c>
      <c r="D29" s="321" t="s">
        <v>368</v>
      </c>
    </row>
    <row r="30" spans="1:4" ht="12.75" customHeight="1" x14ac:dyDescent="0.3">
      <c r="A30" s="315" t="s">
        <v>381</v>
      </c>
      <c r="B30" s="316" t="s">
        <v>382</v>
      </c>
      <c r="C30" s="317">
        <v>0.1</v>
      </c>
      <c r="D30" s="317">
        <v>0.08</v>
      </c>
    </row>
    <row r="31" spans="1:4" ht="12.75" customHeight="1" x14ac:dyDescent="0.3">
      <c r="A31" s="315" t="s">
        <v>383</v>
      </c>
      <c r="B31" s="316" t="s">
        <v>384</v>
      </c>
      <c r="C31" s="317">
        <v>9.1300000000000008</v>
      </c>
      <c r="D31" s="317">
        <v>7.02</v>
      </c>
    </row>
    <row r="32" spans="1:4" ht="12.75" customHeight="1" x14ac:dyDescent="0.3">
      <c r="A32" s="315" t="s">
        <v>385</v>
      </c>
      <c r="B32" s="316" t="s">
        <v>386</v>
      </c>
      <c r="C32" s="317">
        <v>0.03</v>
      </c>
      <c r="D32" s="317">
        <v>0.02</v>
      </c>
    </row>
    <row r="33" spans="1:4" ht="23.25" customHeight="1" x14ac:dyDescent="0.3">
      <c r="A33" s="318" t="s">
        <v>387</v>
      </c>
      <c r="B33" s="322" t="s">
        <v>388</v>
      </c>
      <c r="C33" s="320">
        <f>SUM(C23:C32)</f>
        <v>45.040000000000006</v>
      </c>
      <c r="D33" s="320">
        <f>D25+D26+D27+D28+D30+D31+D32</f>
        <v>16.73</v>
      </c>
    </row>
    <row r="34" spans="1:4" ht="12.75" customHeight="1" x14ac:dyDescent="0.3">
      <c r="A34" s="618" t="s">
        <v>389</v>
      </c>
      <c r="B34" s="618"/>
      <c r="C34" s="618"/>
      <c r="D34" s="618"/>
    </row>
    <row r="35" spans="1:4" ht="12.75" customHeight="1" x14ac:dyDescent="0.3">
      <c r="A35" s="315" t="s">
        <v>390</v>
      </c>
      <c r="B35" s="316" t="s">
        <v>391</v>
      </c>
      <c r="C35" s="317">
        <v>4.49</v>
      </c>
      <c r="D35" s="317">
        <v>3.46</v>
      </c>
    </row>
    <row r="36" spans="1:4" ht="12.75" customHeight="1" x14ac:dyDescent="0.3">
      <c r="A36" s="315" t="s">
        <v>392</v>
      </c>
      <c r="B36" s="316" t="s">
        <v>393</v>
      </c>
      <c r="C36" s="317">
        <v>0.11</v>
      </c>
      <c r="D36" s="317">
        <v>0.08</v>
      </c>
    </row>
    <row r="37" spans="1:4" ht="12.75" customHeight="1" x14ac:dyDescent="0.3">
      <c r="A37" s="315" t="s">
        <v>394</v>
      </c>
      <c r="B37" s="316" t="s">
        <v>395</v>
      </c>
      <c r="C37" s="317">
        <v>4.54</v>
      </c>
      <c r="D37" s="317">
        <v>3.49</v>
      </c>
    </row>
    <row r="38" spans="1:4" ht="12.75" customHeight="1" x14ac:dyDescent="0.3">
      <c r="A38" s="315" t="s">
        <v>396</v>
      </c>
      <c r="B38" s="316" t="s">
        <v>397</v>
      </c>
      <c r="C38" s="317">
        <v>3.11</v>
      </c>
      <c r="D38" s="317">
        <v>2.39</v>
      </c>
    </row>
    <row r="39" spans="1:4" ht="12.75" customHeight="1" x14ac:dyDescent="0.3">
      <c r="A39" s="315" t="s">
        <v>398</v>
      </c>
      <c r="B39" s="316" t="s">
        <v>399</v>
      </c>
      <c r="C39" s="317">
        <v>0.38</v>
      </c>
      <c r="D39" s="317">
        <v>0.28999999999999998</v>
      </c>
    </row>
    <row r="40" spans="1:4" ht="26.4" x14ac:dyDescent="0.3">
      <c r="A40" s="318" t="s">
        <v>400</v>
      </c>
      <c r="B40" s="322" t="s">
        <v>401</v>
      </c>
      <c r="C40" s="320">
        <f>SUM(C35:C39)</f>
        <v>12.63</v>
      </c>
      <c r="D40" s="320">
        <f>SUM(D35:D39)</f>
        <v>9.7099999999999991</v>
      </c>
    </row>
    <row r="41" spans="1:4" ht="12.75" customHeight="1" x14ac:dyDescent="0.3">
      <c r="A41" s="618" t="s">
        <v>402</v>
      </c>
      <c r="B41" s="618"/>
      <c r="C41" s="618"/>
      <c r="D41" s="618"/>
    </row>
    <row r="42" spans="1:4" ht="13.5" customHeight="1" x14ac:dyDescent="0.3">
      <c r="A42" s="315" t="s">
        <v>403</v>
      </c>
      <c r="B42" s="323" t="s">
        <v>404</v>
      </c>
      <c r="C42" s="317">
        <v>17.03</v>
      </c>
      <c r="D42" s="317">
        <v>6.32</v>
      </c>
    </row>
    <row r="43" spans="1:4" ht="40.5" customHeight="1" x14ac:dyDescent="0.3">
      <c r="A43" s="315" t="s">
        <v>405</v>
      </c>
      <c r="B43" s="323" t="s">
        <v>406</v>
      </c>
      <c r="C43" s="317">
        <v>0.4</v>
      </c>
      <c r="D43" s="317">
        <v>0.31</v>
      </c>
    </row>
    <row r="44" spans="1:4" ht="11.25" customHeight="1" x14ac:dyDescent="0.3">
      <c r="A44" s="318" t="s">
        <v>407</v>
      </c>
      <c r="B44" s="319" t="s">
        <v>103</v>
      </c>
      <c r="C44" s="320">
        <f>SUM(C42:C43)</f>
        <v>17.43</v>
      </c>
      <c r="D44" s="320">
        <f>SUM(D42:D43)</f>
        <v>6.63</v>
      </c>
    </row>
    <row r="45" spans="1:4" s="330" customFormat="1" ht="13.5" customHeight="1" x14ac:dyDescent="0.3">
      <c r="A45" s="328"/>
      <c r="B45" s="328" t="s">
        <v>408</v>
      </c>
      <c r="C45" s="329">
        <f>C44+C40+C33+C21</f>
        <v>112.9</v>
      </c>
      <c r="D45" s="329">
        <f>D44+D40+D33+D21</f>
        <v>70.87</v>
      </c>
    </row>
    <row r="46" spans="1:4" x14ac:dyDescent="0.3">
      <c r="A46" s="619">
        <f ca="1">'RESUMO GERAL'!A67:J67</f>
        <v>45040</v>
      </c>
      <c r="B46" s="619"/>
      <c r="C46" s="619"/>
      <c r="D46" s="619"/>
    </row>
    <row r="47" spans="1:4" x14ac:dyDescent="0.3">
      <c r="A47" s="619" t="str">
        <f>'RESUMO GERAL'!A68:J68</f>
        <v>BARREIRINHAS - MA</v>
      </c>
      <c r="B47" s="619"/>
      <c r="C47" s="619"/>
      <c r="D47" s="619"/>
    </row>
    <row r="48" spans="1:4" x14ac:dyDescent="0.3">
      <c r="A48" s="617"/>
      <c r="B48" s="617"/>
      <c r="C48" s="617"/>
      <c r="D48" s="617"/>
    </row>
    <row r="49" spans="1:4" x14ac:dyDescent="0.3">
      <c r="A49" s="617"/>
      <c r="B49" s="617"/>
      <c r="C49" s="617"/>
      <c r="D49" s="617"/>
    </row>
    <row r="50" spans="1:4" x14ac:dyDescent="0.3">
      <c r="A50" s="617"/>
      <c r="B50" s="617"/>
      <c r="C50" s="617"/>
      <c r="D50" s="617"/>
    </row>
    <row r="51" spans="1:4" x14ac:dyDescent="0.3">
      <c r="A51" s="617"/>
      <c r="B51" s="617"/>
      <c r="C51" s="617"/>
      <c r="D51" s="617"/>
    </row>
  </sheetData>
  <mergeCells count="13">
    <mergeCell ref="A48:D48"/>
    <mergeCell ref="A49:D49"/>
    <mergeCell ref="A50:D50"/>
    <mergeCell ref="A51:D51"/>
    <mergeCell ref="A1:D2"/>
    <mergeCell ref="A11:D11"/>
    <mergeCell ref="A22:D22"/>
    <mergeCell ref="A34:D34"/>
    <mergeCell ref="A41:D41"/>
    <mergeCell ref="A46:D46"/>
    <mergeCell ref="A47:D47"/>
    <mergeCell ref="A9:D9"/>
    <mergeCell ref="B3:D3"/>
  </mergeCells>
  <pageMargins left="0.25" right="0.25" top="0.75" bottom="0.75" header="0.3" footer="0.3"/>
  <pageSetup paperSize="9" scale="102"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XFC58"/>
  <sheetViews>
    <sheetView showGridLines="0" view="pageBreakPreview" topLeftCell="I8" zoomScaleNormal="100" zoomScaleSheetLayoutView="100" workbookViewId="0">
      <selection activeCell="J18" sqref="J18:M18"/>
    </sheetView>
  </sheetViews>
  <sheetFormatPr defaultColWidth="0" defaultRowHeight="12.75" customHeight="1" zeroHeight="1" x14ac:dyDescent="0.25"/>
  <cols>
    <col min="1" max="1" width="30.33203125" style="50" hidden="1" customWidth="1"/>
    <col min="2" max="3" width="9.109375" style="50" hidden="1" customWidth="1"/>
    <col min="4" max="4" width="23.5546875" style="50" hidden="1" customWidth="1"/>
    <col min="5" max="8" width="9.109375" style="50" hidden="1" customWidth="1"/>
    <col min="9" max="9" width="6.88671875" style="50" customWidth="1"/>
    <col min="10" max="15" width="10.6640625" style="50" customWidth="1"/>
    <col min="16" max="16" width="12.88671875" style="50" customWidth="1"/>
    <col min="17" max="19" width="10.6640625" style="50" customWidth="1"/>
    <col min="20" max="20" width="3.6640625" style="50" customWidth="1"/>
    <col min="21" max="21" width="29.5546875" style="50" hidden="1" customWidth="1"/>
    <col min="22" max="22" width="13.6640625" style="50" hidden="1" customWidth="1"/>
    <col min="23" max="257" width="9.109375" style="50" hidden="1"/>
    <col min="258" max="265" width="9.109375" style="50" hidden="1" customWidth="1"/>
    <col min="266" max="271" width="10.6640625" style="50" hidden="1" customWidth="1"/>
    <col min="272" max="272" width="12.88671875" style="50" hidden="1" customWidth="1"/>
    <col min="273" max="275" width="10.6640625" style="50" hidden="1" customWidth="1"/>
    <col min="276" max="276" width="3.6640625" style="50" hidden="1" customWidth="1"/>
    <col min="277" max="277" width="29.5546875" style="50" hidden="1" customWidth="1"/>
    <col min="278" max="278" width="13.6640625" style="50" hidden="1" customWidth="1"/>
    <col min="279" max="513" width="9.109375" style="50" hidden="1"/>
    <col min="514" max="521" width="9.109375" style="50" hidden="1" customWidth="1"/>
    <col min="522" max="527" width="10.6640625" style="50" hidden="1" customWidth="1"/>
    <col min="528" max="528" width="12.88671875" style="50" hidden="1" customWidth="1"/>
    <col min="529" max="531" width="10.6640625" style="50" hidden="1" customWidth="1"/>
    <col min="532" max="532" width="3.6640625" style="50" hidden="1" customWidth="1"/>
    <col min="533" max="533" width="29.5546875" style="50" hidden="1" customWidth="1"/>
    <col min="534" max="534" width="13.6640625" style="50" hidden="1" customWidth="1"/>
    <col min="535" max="769" width="9.109375" style="50" hidden="1"/>
    <col min="770" max="777" width="9.109375" style="50" hidden="1" customWidth="1"/>
    <col min="778" max="783" width="10.6640625" style="50" hidden="1" customWidth="1"/>
    <col min="784" max="784" width="12.88671875" style="50" hidden="1" customWidth="1"/>
    <col min="785" max="787" width="10.6640625" style="50" hidden="1" customWidth="1"/>
    <col min="788" max="788" width="3.6640625" style="50" hidden="1" customWidth="1"/>
    <col min="789" max="789" width="29.5546875" style="50" hidden="1" customWidth="1"/>
    <col min="790" max="790" width="13.6640625" style="50" hidden="1" customWidth="1"/>
    <col min="791" max="1025" width="9.109375" style="50" hidden="1"/>
    <col min="1026" max="1033" width="9.109375" style="50" hidden="1" customWidth="1"/>
    <col min="1034" max="1039" width="10.6640625" style="50" hidden="1" customWidth="1"/>
    <col min="1040" max="1040" width="12.88671875" style="50" hidden="1" customWidth="1"/>
    <col min="1041" max="1043" width="10.6640625" style="50" hidden="1" customWidth="1"/>
    <col min="1044" max="1044" width="3.6640625" style="50" hidden="1" customWidth="1"/>
    <col min="1045" max="1045" width="29.5546875" style="50" hidden="1" customWidth="1"/>
    <col min="1046" max="1046" width="13.6640625" style="50" hidden="1" customWidth="1"/>
    <col min="1047" max="1281" width="9.109375" style="50" hidden="1"/>
    <col min="1282" max="1289" width="9.109375" style="50" hidden="1" customWidth="1"/>
    <col min="1290" max="1295" width="10.6640625" style="50" hidden="1" customWidth="1"/>
    <col min="1296" max="1296" width="12.88671875" style="50" hidden="1" customWidth="1"/>
    <col min="1297" max="1299" width="10.6640625" style="50" hidden="1" customWidth="1"/>
    <col min="1300" max="1300" width="3.6640625" style="50" hidden="1" customWidth="1"/>
    <col min="1301" max="1301" width="29.5546875" style="50" hidden="1" customWidth="1"/>
    <col min="1302" max="1302" width="13.6640625" style="50" hidden="1" customWidth="1"/>
    <col min="1303" max="1537" width="9.109375" style="50" hidden="1"/>
    <col min="1538" max="1545" width="9.109375" style="50" hidden="1" customWidth="1"/>
    <col min="1546" max="1551" width="10.6640625" style="50" hidden="1" customWidth="1"/>
    <col min="1552" max="1552" width="12.88671875" style="50" hidden="1" customWidth="1"/>
    <col min="1553" max="1555" width="10.6640625" style="50" hidden="1" customWidth="1"/>
    <col min="1556" max="1556" width="3.6640625" style="50" hidden="1" customWidth="1"/>
    <col min="1557" max="1557" width="29.5546875" style="50" hidden="1" customWidth="1"/>
    <col min="1558" max="1558" width="13.6640625" style="50" hidden="1" customWidth="1"/>
    <col min="1559" max="1793" width="9.109375" style="50" hidden="1"/>
    <col min="1794" max="1801" width="9.109375" style="50" hidden="1" customWidth="1"/>
    <col min="1802" max="1807" width="10.6640625" style="50" hidden="1" customWidth="1"/>
    <col min="1808" max="1808" width="12.88671875" style="50" hidden="1" customWidth="1"/>
    <col min="1809" max="1811" width="10.6640625" style="50" hidden="1" customWidth="1"/>
    <col min="1812" max="1812" width="3.6640625" style="50" hidden="1" customWidth="1"/>
    <col min="1813" max="1813" width="29.5546875" style="50" hidden="1" customWidth="1"/>
    <col min="1814" max="1814" width="13.6640625" style="50" hidden="1" customWidth="1"/>
    <col min="1815" max="2049" width="9.109375" style="50" hidden="1"/>
    <col min="2050" max="2057" width="9.109375" style="50" hidden="1" customWidth="1"/>
    <col min="2058" max="2063" width="10.6640625" style="50" hidden="1" customWidth="1"/>
    <col min="2064" max="2064" width="12.88671875" style="50" hidden="1" customWidth="1"/>
    <col min="2065" max="2067" width="10.6640625" style="50" hidden="1" customWidth="1"/>
    <col min="2068" max="2068" width="3.6640625" style="50" hidden="1" customWidth="1"/>
    <col min="2069" max="2069" width="29.5546875" style="50" hidden="1" customWidth="1"/>
    <col min="2070" max="2070" width="13.6640625" style="50" hidden="1" customWidth="1"/>
    <col min="2071" max="2305" width="9.109375" style="50" hidden="1"/>
    <col min="2306" max="2313" width="9.109375" style="50" hidden="1" customWidth="1"/>
    <col min="2314" max="2319" width="10.6640625" style="50" hidden="1" customWidth="1"/>
    <col min="2320" max="2320" width="12.88671875" style="50" hidden="1" customWidth="1"/>
    <col min="2321" max="2323" width="10.6640625" style="50" hidden="1" customWidth="1"/>
    <col min="2324" max="2324" width="3.6640625" style="50" hidden="1" customWidth="1"/>
    <col min="2325" max="2325" width="29.5546875" style="50" hidden="1" customWidth="1"/>
    <col min="2326" max="2326" width="13.6640625" style="50" hidden="1" customWidth="1"/>
    <col min="2327" max="2561" width="9.109375" style="50" hidden="1"/>
    <col min="2562" max="2569" width="9.109375" style="50" hidden="1" customWidth="1"/>
    <col min="2570" max="2575" width="10.6640625" style="50" hidden="1" customWidth="1"/>
    <col min="2576" max="2576" width="12.88671875" style="50" hidden="1" customWidth="1"/>
    <col min="2577" max="2579" width="10.6640625" style="50" hidden="1" customWidth="1"/>
    <col min="2580" max="2580" width="3.6640625" style="50" hidden="1" customWidth="1"/>
    <col min="2581" max="2581" width="29.5546875" style="50" hidden="1" customWidth="1"/>
    <col min="2582" max="2582" width="13.6640625" style="50" hidden="1" customWidth="1"/>
    <col min="2583" max="2817" width="9.109375" style="50" hidden="1"/>
    <col min="2818" max="2825" width="9.109375" style="50" hidden="1" customWidth="1"/>
    <col min="2826" max="2831" width="10.6640625" style="50" hidden="1" customWidth="1"/>
    <col min="2832" max="2832" width="12.88671875" style="50" hidden="1" customWidth="1"/>
    <col min="2833" max="2835" width="10.6640625" style="50" hidden="1" customWidth="1"/>
    <col min="2836" max="2836" width="3.6640625" style="50" hidden="1" customWidth="1"/>
    <col min="2837" max="2837" width="29.5546875" style="50" hidden="1" customWidth="1"/>
    <col min="2838" max="2838" width="13.6640625" style="50" hidden="1" customWidth="1"/>
    <col min="2839" max="3073" width="9.109375" style="50" hidden="1"/>
    <col min="3074" max="3081" width="9.109375" style="50" hidden="1" customWidth="1"/>
    <col min="3082" max="3087" width="10.6640625" style="50" hidden="1" customWidth="1"/>
    <col min="3088" max="3088" width="12.88671875" style="50" hidden="1" customWidth="1"/>
    <col min="3089" max="3091" width="10.6640625" style="50" hidden="1" customWidth="1"/>
    <col min="3092" max="3092" width="3.6640625" style="50" hidden="1" customWidth="1"/>
    <col min="3093" max="3093" width="29.5546875" style="50" hidden="1" customWidth="1"/>
    <col min="3094" max="3094" width="13.6640625" style="50" hidden="1" customWidth="1"/>
    <col min="3095" max="3329" width="9.109375" style="50" hidden="1"/>
    <col min="3330" max="3337" width="9.109375" style="50" hidden="1" customWidth="1"/>
    <col min="3338" max="3343" width="10.6640625" style="50" hidden="1" customWidth="1"/>
    <col min="3344" max="3344" width="12.88671875" style="50" hidden="1" customWidth="1"/>
    <col min="3345" max="3347" width="10.6640625" style="50" hidden="1" customWidth="1"/>
    <col min="3348" max="3348" width="3.6640625" style="50" hidden="1" customWidth="1"/>
    <col min="3349" max="3349" width="29.5546875" style="50" hidden="1" customWidth="1"/>
    <col min="3350" max="3350" width="13.6640625" style="50" hidden="1" customWidth="1"/>
    <col min="3351" max="3585" width="9.109375" style="50" hidden="1"/>
    <col min="3586" max="3593" width="9.109375" style="50" hidden="1" customWidth="1"/>
    <col min="3594" max="3599" width="10.6640625" style="50" hidden="1" customWidth="1"/>
    <col min="3600" max="3600" width="12.88671875" style="50" hidden="1" customWidth="1"/>
    <col min="3601" max="3603" width="10.6640625" style="50" hidden="1" customWidth="1"/>
    <col min="3604" max="3604" width="3.6640625" style="50" hidden="1" customWidth="1"/>
    <col min="3605" max="3605" width="29.5546875" style="50" hidden="1" customWidth="1"/>
    <col min="3606" max="3606" width="13.6640625" style="50" hidden="1" customWidth="1"/>
    <col min="3607" max="3841" width="9.109375" style="50" hidden="1"/>
    <col min="3842" max="3849" width="9.109375" style="50" hidden="1" customWidth="1"/>
    <col min="3850" max="3855" width="10.6640625" style="50" hidden="1" customWidth="1"/>
    <col min="3856" max="3856" width="12.88671875" style="50" hidden="1" customWidth="1"/>
    <col min="3857" max="3859" width="10.6640625" style="50" hidden="1" customWidth="1"/>
    <col min="3860" max="3860" width="3.6640625" style="50" hidden="1" customWidth="1"/>
    <col min="3861" max="3861" width="29.5546875" style="50" hidden="1" customWidth="1"/>
    <col min="3862" max="3862" width="13.6640625" style="50" hidden="1" customWidth="1"/>
    <col min="3863" max="4097" width="9.109375" style="50" hidden="1"/>
    <col min="4098" max="4105" width="9.109375" style="50" hidden="1" customWidth="1"/>
    <col min="4106" max="4111" width="10.6640625" style="50" hidden="1" customWidth="1"/>
    <col min="4112" max="4112" width="12.88671875" style="50" hidden="1" customWidth="1"/>
    <col min="4113" max="4115" width="10.6640625" style="50" hidden="1" customWidth="1"/>
    <col min="4116" max="4116" width="3.6640625" style="50" hidden="1" customWidth="1"/>
    <col min="4117" max="4117" width="29.5546875" style="50" hidden="1" customWidth="1"/>
    <col min="4118" max="4118" width="13.6640625" style="50" hidden="1" customWidth="1"/>
    <col min="4119" max="4353" width="9.109375" style="50" hidden="1"/>
    <col min="4354" max="4361" width="9.109375" style="50" hidden="1" customWidth="1"/>
    <col min="4362" max="4367" width="10.6640625" style="50" hidden="1" customWidth="1"/>
    <col min="4368" max="4368" width="12.88671875" style="50" hidden="1" customWidth="1"/>
    <col min="4369" max="4371" width="10.6640625" style="50" hidden="1" customWidth="1"/>
    <col min="4372" max="4372" width="3.6640625" style="50" hidden="1" customWidth="1"/>
    <col min="4373" max="4373" width="29.5546875" style="50" hidden="1" customWidth="1"/>
    <col min="4374" max="4374" width="13.6640625" style="50" hidden="1" customWidth="1"/>
    <col min="4375" max="4609" width="9.109375" style="50" hidden="1"/>
    <col min="4610" max="4617" width="9.109375" style="50" hidden="1" customWidth="1"/>
    <col min="4618" max="4623" width="10.6640625" style="50" hidden="1" customWidth="1"/>
    <col min="4624" max="4624" width="12.88671875" style="50" hidden="1" customWidth="1"/>
    <col min="4625" max="4627" width="10.6640625" style="50" hidden="1" customWidth="1"/>
    <col min="4628" max="4628" width="3.6640625" style="50" hidden="1" customWidth="1"/>
    <col min="4629" max="4629" width="29.5546875" style="50" hidden="1" customWidth="1"/>
    <col min="4630" max="4630" width="13.6640625" style="50" hidden="1" customWidth="1"/>
    <col min="4631" max="4865" width="9.109375" style="50" hidden="1"/>
    <col min="4866" max="4873" width="9.109375" style="50" hidden="1" customWidth="1"/>
    <col min="4874" max="4879" width="10.6640625" style="50" hidden="1" customWidth="1"/>
    <col min="4880" max="4880" width="12.88671875" style="50" hidden="1" customWidth="1"/>
    <col min="4881" max="4883" width="10.6640625" style="50" hidden="1" customWidth="1"/>
    <col min="4884" max="4884" width="3.6640625" style="50" hidden="1" customWidth="1"/>
    <col min="4885" max="4885" width="29.5546875" style="50" hidden="1" customWidth="1"/>
    <col min="4886" max="4886" width="13.6640625" style="50" hidden="1" customWidth="1"/>
    <col min="4887" max="5121" width="9.109375" style="50" hidden="1"/>
    <col min="5122" max="5129" width="9.109375" style="50" hidden="1" customWidth="1"/>
    <col min="5130" max="5135" width="10.6640625" style="50" hidden="1" customWidth="1"/>
    <col min="5136" max="5136" width="12.88671875" style="50" hidden="1" customWidth="1"/>
    <col min="5137" max="5139" width="10.6640625" style="50" hidden="1" customWidth="1"/>
    <col min="5140" max="5140" width="3.6640625" style="50" hidden="1" customWidth="1"/>
    <col min="5141" max="5141" width="29.5546875" style="50" hidden="1" customWidth="1"/>
    <col min="5142" max="5142" width="13.6640625" style="50" hidden="1" customWidth="1"/>
    <col min="5143" max="5377" width="9.109375" style="50" hidden="1"/>
    <col min="5378" max="5385" width="9.109375" style="50" hidden="1" customWidth="1"/>
    <col min="5386" max="5391" width="10.6640625" style="50" hidden="1" customWidth="1"/>
    <col min="5392" max="5392" width="12.88671875" style="50" hidden="1" customWidth="1"/>
    <col min="5393" max="5395" width="10.6640625" style="50" hidden="1" customWidth="1"/>
    <col min="5396" max="5396" width="3.6640625" style="50" hidden="1" customWidth="1"/>
    <col min="5397" max="5397" width="29.5546875" style="50" hidden="1" customWidth="1"/>
    <col min="5398" max="5398" width="13.6640625" style="50" hidden="1" customWidth="1"/>
    <col min="5399" max="5633" width="9.109375" style="50" hidden="1"/>
    <col min="5634" max="5641" width="9.109375" style="50" hidden="1" customWidth="1"/>
    <col min="5642" max="5647" width="10.6640625" style="50" hidden="1" customWidth="1"/>
    <col min="5648" max="5648" width="12.88671875" style="50" hidden="1" customWidth="1"/>
    <col min="5649" max="5651" width="10.6640625" style="50" hidden="1" customWidth="1"/>
    <col min="5652" max="5652" width="3.6640625" style="50" hidden="1" customWidth="1"/>
    <col min="5653" max="5653" width="29.5546875" style="50" hidden="1" customWidth="1"/>
    <col min="5654" max="5654" width="13.6640625" style="50" hidden="1" customWidth="1"/>
    <col min="5655" max="5889" width="9.109375" style="50" hidden="1"/>
    <col min="5890" max="5897" width="9.109375" style="50" hidden="1" customWidth="1"/>
    <col min="5898" max="5903" width="10.6640625" style="50" hidden="1" customWidth="1"/>
    <col min="5904" max="5904" width="12.88671875" style="50" hidden="1" customWidth="1"/>
    <col min="5905" max="5907" width="10.6640625" style="50" hidden="1" customWidth="1"/>
    <col min="5908" max="5908" width="3.6640625" style="50" hidden="1" customWidth="1"/>
    <col min="5909" max="5909" width="29.5546875" style="50" hidden="1" customWidth="1"/>
    <col min="5910" max="5910" width="13.6640625" style="50" hidden="1" customWidth="1"/>
    <col min="5911" max="6145" width="9.109375" style="50" hidden="1"/>
    <col min="6146" max="6153" width="9.109375" style="50" hidden="1" customWidth="1"/>
    <col min="6154" max="6159" width="10.6640625" style="50" hidden="1" customWidth="1"/>
    <col min="6160" max="6160" width="12.88671875" style="50" hidden="1" customWidth="1"/>
    <col min="6161" max="6163" width="10.6640625" style="50" hidden="1" customWidth="1"/>
    <col min="6164" max="6164" width="3.6640625" style="50" hidden="1" customWidth="1"/>
    <col min="6165" max="6165" width="29.5546875" style="50" hidden="1" customWidth="1"/>
    <col min="6166" max="6166" width="13.6640625" style="50" hidden="1" customWidth="1"/>
    <col min="6167" max="6401" width="9.109375" style="50" hidden="1"/>
    <col min="6402" max="6409" width="9.109375" style="50" hidden="1" customWidth="1"/>
    <col min="6410" max="6415" width="10.6640625" style="50" hidden="1" customWidth="1"/>
    <col min="6416" max="6416" width="12.88671875" style="50" hidden="1" customWidth="1"/>
    <col min="6417" max="6419" width="10.6640625" style="50" hidden="1" customWidth="1"/>
    <col min="6420" max="6420" width="3.6640625" style="50" hidden="1" customWidth="1"/>
    <col min="6421" max="6421" width="29.5546875" style="50" hidden="1" customWidth="1"/>
    <col min="6422" max="6422" width="13.6640625" style="50" hidden="1" customWidth="1"/>
    <col min="6423" max="6657" width="9.109375" style="50" hidden="1"/>
    <col min="6658" max="6665" width="9.109375" style="50" hidden="1" customWidth="1"/>
    <col min="6666" max="6671" width="10.6640625" style="50" hidden="1" customWidth="1"/>
    <col min="6672" max="6672" width="12.88671875" style="50" hidden="1" customWidth="1"/>
    <col min="6673" max="6675" width="10.6640625" style="50" hidden="1" customWidth="1"/>
    <col min="6676" max="6676" width="3.6640625" style="50" hidden="1" customWidth="1"/>
    <col min="6677" max="6677" width="29.5546875" style="50" hidden="1" customWidth="1"/>
    <col min="6678" max="6678" width="13.6640625" style="50" hidden="1" customWidth="1"/>
    <col min="6679" max="6913" width="9.109375" style="50" hidden="1"/>
    <col min="6914" max="6921" width="9.109375" style="50" hidden="1" customWidth="1"/>
    <col min="6922" max="6927" width="10.6640625" style="50" hidden="1" customWidth="1"/>
    <col min="6928" max="6928" width="12.88671875" style="50" hidden="1" customWidth="1"/>
    <col min="6929" max="6931" width="10.6640625" style="50" hidden="1" customWidth="1"/>
    <col min="6932" max="6932" width="3.6640625" style="50" hidden="1" customWidth="1"/>
    <col min="6933" max="6933" width="29.5546875" style="50" hidden="1" customWidth="1"/>
    <col min="6934" max="6934" width="13.6640625" style="50" hidden="1" customWidth="1"/>
    <col min="6935" max="7169" width="9.109375" style="50" hidden="1"/>
    <col min="7170" max="7177" width="9.109375" style="50" hidden="1" customWidth="1"/>
    <col min="7178" max="7183" width="10.6640625" style="50" hidden="1" customWidth="1"/>
    <col min="7184" max="7184" width="12.88671875" style="50" hidden="1" customWidth="1"/>
    <col min="7185" max="7187" width="10.6640625" style="50" hidden="1" customWidth="1"/>
    <col min="7188" max="7188" width="3.6640625" style="50" hidden="1" customWidth="1"/>
    <col min="7189" max="7189" width="29.5546875" style="50" hidden="1" customWidth="1"/>
    <col min="7190" max="7190" width="13.6640625" style="50" hidden="1" customWidth="1"/>
    <col min="7191" max="7425" width="9.109375" style="50" hidden="1"/>
    <col min="7426" max="7433" width="9.109375" style="50" hidden="1" customWidth="1"/>
    <col min="7434" max="7439" width="10.6640625" style="50" hidden="1" customWidth="1"/>
    <col min="7440" max="7440" width="12.88671875" style="50" hidden="1" customWidth="1"/>
    <col min="7441" max="7443" width="10.6640625" style="50" hidden="1" customWidth="1"/>
    <col min="7444" max="7444" width="3.6640625" style="50" hidden="1" customWidth="1"/>
    <col min="7445" max="7445" width="29.5546875" style="50" hidden="1" customWidth="1"/>
    <col min="7446" max="7446" width="13.6640625" style="50" hidden="1" customWidth="1"/>
    <col min="7447" max="7681" width="9.109375" style="50" hidden="1"/>
    <col min="7682" max="7689" width="9.109375" style="50" hidden="1" customWidth="1"/>
    <col min="7690" max="7695" width="10.6640625" style="50" hidden="1" customWidth="1"/>
    <col min="7696" max="7696" width="12.88671875" style="50" hidden="1" customWidth="1"/>
    <col min="7697" max="7699" width="10.6640625" style="50" hidden="1" customWidth="1"/>
    <col min="7700" max="7700" width="3.6640625" style="50" hidden="1" customWidth="1"/>
    <col min="7701" max="7701" width="29.5546875" style="50" hidden="1" customWidth="1"/>
    <col min="7702" max="7702" width="13.6640625" style="50" hidden="1" customWidth="1"/>
    <col min="7703" max="7937" width="9.109375" style="50" hidden="1"/>
    <col min="7938" max="7945" width="9.109375" style="50" hidden="1" customWidth="1"/>
    <col min="7946" max="7951" width="10.6640625" style="50" hidden="1" customWidth="1"/>
    <col min="7952" max="7952" width="12.88671875" style="50" hidden="1" customWidth="1"/>
    <col min="7953" max="7955" width="10.6640625" style="50" hidden="1" customWidth="1"/>
    <col min="7956" max="7956" width="3.6640625" style="50" hidden="1" customWidth="1"/>
    <col min="7957" max="7957" width="29.5546875" style="50" hidden="1" customWidth="1"/>
    <col min="7958" max="7958" width="13.6640625" style="50" hidden="1" customWidth="1"/>
    <col min="7959" max="8193" width="9.109375" style="50" hidden="1"/>
    <col min="8194" max="8201" width="9.109375" style="50" hidden="1" customWidth="1"/>
    <col min="8202" max="8207" width="10.6640625" style="50" hidden="1" customWidth="1"/>
    <col min="8208" max="8208" width="12.88671875" style="50" hidden="1" customWidth="1"/>
    <col min="8209" max="8211" width="10.6640625" style="50" hidden="1" customWidth="1"/>
    <col min="8212" max="8212" width="3.6640625" style="50" hidden="1" customWidth="1"/>
    <col min="8213" max="8213" width="29.5546875" style="50" hidden="1" customWidth="1"/>
    <col min="8214" max="8214" width="13.6640625" style="50" hidden="1" customWidth="1"/>
    <col min="8215" max="8449" width="9.109375" style="50" hidden="1"/>
    <col min="8450" max="8457" width="9.109375" style="50" hidden="1" customWidth="1"/>
    <col min="8458" max="8463" width="10.6640625" style="50" hidden="1" customWidth="1"/>
    <col min="8464" max="8464" width="12.88671875" style="50" hidden="1" customWidth="1"/>
    <col min="8465" max="8467" width="10.6640625" style="50" hidden="1" customWidth="1"/>
    <col min="8468" max="8468" width="3.6640625" style="50" hidden="1" customWidth="1"/>
    <col min="8469" max="8469" width="29.5546875" style="50" hidden="1" customWidth="1"/>
    <col min="8470" max="8470" width="13.6640625" style="50" hidden="1" customWidth="1"/>
    <col min="8471" max="8705" width="9.109375" style="50" hidden="1"/>
    <col min="8706" max="8713" width="9.109375" style="50" hidden="1" customWidth="1"/>
    <col min="8714" max="8719" width="10.6640625" style="50" hidden="1" customWidth="1"/>
    <col min="8720" max="8720" width="12.88671875" style="50" hidden="1" customWidth="1"/>
    <col min="8721" max="8723" width="10.6640625" style="50" hidden="1" customWidth="1"/>
    <col min="8724" max="8724" width="3.6640625" style="50" hidden="1" customWidth="1"/>
    <col min="8725" max="8725" width="29.5546875" style="50" hidden="1" customWidth="1"/>
    <col min="8726" max="8726" width="13.6640625" style="50" hidden="1" customWidth="1"/>
    <col min="8727" max="8961" width="9.109375" style="50" hidden="1"/>
    <col min="8962" max="8969" width="9.109375" style="50" hidden="1" customWidth="1"/>
    <col min="8970" max="8975" width="10.6640625" style="50" hidden="1" customWidth="1"/>
    <col min="8976" max="8976" width="12.88671875" style="50" hidden="1" customWidth="1"/>
    <col min="8977" max="8979" width="10.6640625" style="50" hidden="1" customWidth="1"/>
    <col min="8980" max="8980" width="3.6640625" style="50" hidden="1" customWidth="1"/>
    <col min="8981" max="8981" width="29.5546875" style="50" hidden="1" customWidth="1"/>
    <col min="8982" max="8982" width="13.6640625" style="50" hidden="1" customWidth="1"/>
    <col min="8983" max="9217" width="9.109375" style="50" hidden="1"/>
    <col min="9218" max="9225" width="9.109375" style="50" hidden="1" customWidth="1"/>
    <col min="9226" max="9231" width="10.6640625" style="50" hidden="1" customWidth="1"/>
    <col min="9232" max="9232" width="12.88671875" style="50" hidden="1" customWidth="1"/>
    <col min="9233" max="9235" width="10.6640625" style="50" hidden="1" customWidth="1"/>
    <col min="9236" max="9236" width="3.6640625" style="50" hidden="1" customWidth="1"/>
    <col min="9237" max="9237" width="29.5546875" style="50" hidden="1" customWidth="1"/>
    <col min="9238" max="9238" width="13.6640625" style="50" hidden="1" customWidth="1"/>
    <col min="9239" max="9473" width="9.109375" style="50" hidden="1"/>
    <col min="9474" max="9481" width="9.109375" style="50" hidden="1" customWidth="1"/>
    <col min="9482" max="9487" width="10.6640625" style="50" hidden="1" customWidth="1"/>
    <col min="9488" max="9488" width="12.88671875" style="50" hidden="1" customWidth="1"/>
    <col min="9489" max="9491" width="10.6640625" style="50" hidden="1" customWidth="1"/>
    <col min="9492" max="9492" width="3.6640625" style="50" hidden="1" customWidth="1"/>
    <col min="9493" max="9493" width="29.5546875" style="50" hidden="1" customWidth="1"/>
    <col min="9494" max="9494" width="13.6640625" style="50" hidden="1" customWidth="1"/>
    <col min="9495" max="9729" width="9.109375" style="50" hidden="1"/>
    <col min="9730" max="9737" width="9.109375" style="50" hidden="1" customWidth="1"/>
    <col min="9738" max="9743" width="10.6640625" style="50" hidden="1" customWidth="1"/>
    <col min="9744" max="9744" width="12.88671875" style="50" hidden="1" customWidth="1"/>
    <col min="9745" max="9747" width="10.6640625" style="50" hidden="1" customWidth="1"/>
    <col min="9748" max="9748" width="3.6640625" style="50" hidden="1" customWidth="1"/>
    <col min="9749" max="9749" width="29.5546875" style="50" hidden="1" customWidth="1"/>
    <col min="9750" max="9750" width="13.6640625" style="50" hidden="1" customWidth="1"/>
    <col min="9751" max="9985" width="9.109375" style="50" hidden="1"/>
    <col min="9986" max="9993" width="9.109375" style="50" hidden="1" customWidth="1"/>
    <col min="9994" max="9999" width="10.6640625" style="50" hidden="1" customWidth="1"/>
    <col min="10000" max="10000" width="12.88671875" style="50" hidden="1" customWidth="1"/>
    <col min="10001" max="10003" width="10.6640625" style="50" hidden="1" customWidth="1"/>
    <col min="10004" max="10004" width="3.6640625" style="50" hidden="1" customWidth="1"/>
    <col min="10005" max="10005" width="29.5546875" style="50" hidden="1" customWidth="1"/>
    <col min="10006" max="10006" width="13.6640625" style="50" hidden="1" customWidth="1"/>
    <col min="10007" max="10241" width="9.109375" style="50" hidden="1"/>
    <col min="10242" max="10249" width="9.109375" style="50" hidden="1" customWidth="1"/>
    <col min="10250" max="10255" width="10.6640625" style="50" hidden="1" customWidth="1"/>
    <col min="10256" max="10256" width="12.88671875" style="50" hidden="1" customWidth="1"/>
    <col min="10257" max="10259" width="10.6640625" style="50" hidden="1" customWidth="1"/>
    <col min="10260" max="10260" width="3.6640625" style="50" hidden="1" customWidth="1"/>
    <col min="10261" max="10261" width="29.5546875" style="50" hidden="1" customWidth="1"/>
    <col min="10262" max="10262" width="13.6640625" style="50" hidden="1" customWidth="1"/>
    <col min="10263" max="10497" width="9.109375" style="50" hidden="1"/>
    <col min="10498" max="10505" width="9.109375" style="50" hidden="1" customWidth="1"/>
    <col min="10506" max="10511" width="10.6640625" style="50" hidden="1" customWidth="1"/>
    <col min="10512" max="10512" width="12.88671875" style="50" hidden="1" customWidth="1"/>
    <col min="10513" max="10515" width="10.6640625" style="50" hidden="1" customWidth="1"/>
    <col min="10516" max="10516" width="3.6640625" style="50" hidden="1" customWidth="1"/>
    <col min="10517" max="10517" width="29.5546875" style="50" hidden="1" customWidth="1"/>
    <col min="10518" max="10518" width="13.6640625" style="50" hidden="1" customWidth="1"/>
    <col min="10519" max="10753" width="9.109375" style="50" hidden="1"/>
    <col min="10754" max="10761" width="9.109375" style="50" hidden="1" customWidth="1"/>
    <col min="10762" max="10767" width="10.6640625" style="50" hidden="1" customWidth="1"/>
    <col min="10768" max="10768" width="12.88671875" style="50" hidden="1" customWidth="1"/>
    <col min="10769" max="10771" width="10.6640625" style="50" hidden="1" customWidth="1"/>
    <col min="10772" max="10772" width="3.6640625" style="50" hidden="1" customWidth="1"/>
    <col min="10773" max="10773" width="29.5546875" style="50" hidden="1" customWidth="1"/>
    <col min="10774" max="10774" width="13.6640625" style="50" hidden="1" customWidth="1"/>
    <col min="10775" max="11009" width="9.109375" style="50" hidden="1"/>
    <col min="11010" max="11017" width="9.109375" style="50" hidden="1" customWidth="1"/>
    <col min="11018" max="11023" width="10.6640625" style="50" hidden="1" customWidth="1"/>
    <col min="11024" max="11024" width="12.88671875" style="50" hidden="1" customWidth="1"/>
    <col min="11025" max="11027" width="10.6640625" style="50" hidden="1" customWidth="1"/>
    <col min="11028" max="11028" width="3.6640625" style="50" hidden="1" customWidth="1"/>
    <col min="11029" max="11029" width="29.5546875" style="50" hidden="1" customWidth="1"/>
    <col min="11030" max="11030" width="13.6640625" style="50" hidden="1" customWidth="1"/>
    <col min="11031" max="11265" width="9.109375" style="50" hidden="1"/>
    <col min="11266" max="11273" width="9.109375" style="50" hidden="1" customWidth="1"/>
    <col min="11274" max="11279" width="10.6640625" style="50" hidden="1" customWidth="1"/>
    <col min="11280" max="11280" width="12.88671875" style="50" hidden="1" customWidth="1"/>
    <col min="11281" max="11283" width="10.6640625" style="50" hidden="1" customWidth="1"/>
    <col min="11284" max="11284" width="3.6640625" style="50" hidden="1" customWidth="1"/>
    <col min="11285" max="11285" width="29.5546875" style="50" hidden="1" customWidth="1"/>
    <col min="11286" max="11286" width="13.6640625" style="50" hidden="1" customWidth="1"/>
    <col min="11287" max="11521" width="9.109375" style="50" hidden="1"/>
    <col min="11522" max="11529" width="9.109375" style="50" hidden="1" customWidth="1"/>
    <col min="11530" max="11535" width="10.6640625" style="50" hidden="1" customWidth="1"/>
    <col min="11536" max="11536" width="12.88671875" style="50" hidden="1" customWidth="1"/>
    <col min="11537" max="11539" width="10.6640625" style="50" hidden="1" customWidth="1"/>
    <col min="11540" max="11540" width="3.6640625" style="50" hidden="1" customWidth="1"/>
    <col min="11541" max="11541" width="29.5546875" style="50" hidden="1" customWidth="1"/>
    <col min="11542" max="11542" width="13.6640625" style="50" hidden="1" customWidth="1"/>
    <col min="11543" max="11777" width="9.109375" style="50" hidden="1"/>
    <col min="11778" max="11785" width="9.109375" style="50" hidden="1" customWidth="1"/>
    <col min="11786" max="11791" width="10.6640625" style="50" hidden="1" customWidth="1"/>
    <col min="11792" max="11792" width="12.88671875" style="50" hidden="1" customWidth="1"/>
    <col min="11793" max="11795" width="10.6640625" style="50" hidden="1" customWidth="1"/>
    <col min="11796" max="11796" width="3.6640625" style="50" hidden="1" customWidth="1"/>
    <col min="11797" max="11797" width="29.5546875" style="50" hidden="1" customWidth="1"/>
    <col min="11798" max="11798" width="13.6640625" style="50" hidden="1" customWidth="1"/>
    <col min="11799" max="12033" width="9.109375" style="50" hidden="1"/>
    <col min="12034" max="12041" width="9.109375" style="50" hidden="1" customWidth="1"/>
    <col min="12042" max="12047" width="10.6640625" style="50" hidden="1" customWidth="1"/>
    <col min="12048" max="12048" width="12.88671875" style="50" hidden="1" customWidth="1"/>
    <col min="12049" max="12051" width="10.6640625" style="50" hidden="1" customWidth="1"/>
    <col min="12052" max="12052" width="3.6640625" style="50" hidden="1" customWidth="1"/>
    <col min="12053" max="12053" width="29.5546875" style="50" hidden="1" customWidth="1"/>
    <col min="12054" max="12054" width="13.6640625" style="50" hidden="1" customWidth="1"/>
    <col min="12055" max="12289" width="9.109375" style="50" hidden="1"/>
    <col min="12290" max="12297" width="9.109375" style="50" hidden="1" customWidth="1"/>
    <col min="12298" max="12303" width="10.6640625" style="50" hidden="1" customWidth="1"/>
    <col min="12304" max="12304" width="12.88671875" style="50" hidden="1" customWidth="1"/>
    <col min="12305" max="12307" width="10.6640625" style="50" hidden="1" customWidth="1"/>
    <col min="12308" max="12308" width="3.6640625" style="50" hidden="1" customWidth="1"/>
    <col min="12309" max="12309" width="29.5546875" style="50" hidden="1" customWidth="1"/>
    <col min="12310" max="12310" width="13.6640625" style="50" hidden="1" customWidth="1"/>
    <col min="12311" max="12545" width="9.109375" style="50" hidden="1"/>
    <col min="12546" max="12553" width="9.109375" style="50" hidden="1" customWidth="1"/>
    <col min="12554" max="12559" width="10.6640625" style="50" hidden="1" customWidth="1"/>
    <col min="12560" max="12560" width="12.88671875" style="50" hidden="1" customWidth="1"/>
    <col min="12561" max="12563" width="10.6640625" style="50" hidden="1" customWidth="1"/>
    <col min="12564" max="12564" width="3.6640625" style="50" hidden="1" customWidth="1"/>
    <col min="12565" max="12565" width="29.5546875" style="50" hidden="1" customWidth="1"/>
    <col min="12566" max="12566" width="13.6640625" style="50" hidden="1" customWidth="1"/>
    <col min="12567" max="12801" width="9.109375" style="50" hidden="1"/>
    <col min="12802" max="12809" width="9.109375" style="50" hidden="1" customWidth="1"/>
    <col min="12810" max="12815" width="10.6640625" style="50" hidden="1" customWidth="1"/>
    <col min="12816" max="12816" width="12.88671875" style="50" hidden="1" customWidth="1"/>
    <col min="12817" max="12819" width="10.6640625" style="50" hidden="1" customWidth="1"/>
    <col min="12820" max="12820" width="3.6640625" style="50" hidden="1" customWidth="1"/>
    <col min="12821" max="12821" width="29.5546875" style="50" hidden="1" customWidth="1"/>
    <col min="12822" max="12822" width="13.6640625" style="50" hidden="1" customWidth="1"/>
    <col min="12823" max="13057" width="9.109375" style="50" hidden="1"/>
    <col min="13058" max="13065" width="9.109375" style="50" hidden="1" customWidth="1"/>
    <col min="13066" max="13071" width="10.6640625" style="50" hidden="1" customWidth="1"/>
    <col min="13072" max="13072" width="12.88671875" style="50" hidden="1" customWidth="1"/>
    <col min="13073" max="13075" width="10.6640625" style="50" hidden="1" customWidth="1"/>
    <col min="13076" max="13076" width="3.6640625" style="50" hidden="1" customWidth="1"/>
    <col min="13077" max="13077" width="29.5546875" style="50" hidden="1" customWidth="1"/>
    <col min="13078" max="13078" width="13.6640625" style="50" hidden="1" customWidth="1"/>
    <col min="13079" max="13313" width="9.109375" style="50" hidden="1"/>
    <col min="13314" max="13321" width="9.109375" style="50" hidden="1" customWidth="1"/>
    <col min="13322" max="13327" width="10.6640625" style="50" hidden="1" customWidth="1"/>
    <col min="13328" max="13328" width="12.88671875" style="50" hidden="1" customWidth="1"/>
    <col min="13329" max="13331" width="10.6640625" style="50" hidden="1" customWidth="1"/>
    <col min="13332" max="13332" width="3.6640625" style="50" hidden="1" customWidth="1"/>
    <col min="13333" max="13333" width="29.5546875" style="50" hidden="1" customWidth="1"/>
    <col min="13334" max="13334" width="13.6640625" style="50" hidden="1" customWidth="1"/>
    <col min="13335" max="13569" width="9.109375" style="50" hidden="1"/>
    <col min="13570" max="13577" width="9.109375" style="50" hidden="1" customWidth="1"/>
    <col min="13578" max="13583" width="10.6640625" style="50" hidden="1" customWidth="1"/>
    <col min="13584" max="13584" width="12.88671875" style="50" hidden="1" customWidth="1"/>
    <col min="13585" max="13587" width="10.6640625" style="50" hidden="1" customWidth="1"/>
    <col min="13588" max="13588" width="3.6640625" style="50" hidden="1" customWidth="1"/>
    <col min="13589" max="13589" width="29.5546875" style="50" hidden="1" customWidth="1"/>
    <col min="13590" max="13590" width="13.6640625" style="50" hidden="1" customWidth="1"/>
    <col min="13591" max="13825" width="9.109375" style="50" hidden="1"/>
    <col min="13826" max="13833" width="9.109375" style="50" hidden="1" customWidth="1"/>
    <col min="13834" max="13839" width="10.6640625" style="50" hidden="1" customWidth="1"/>
    <col min="13840" max="13840" width="12.88671875" style="50" hidden="1" customWidth="1"/>
    <col min="13841" max="13843" width="10.6640625" style="50" hidden="1" customWidth="1"/>
    <col min="13844" max="13844" width="3.6640625" style="50" hidden="1" customWidth="1"/>
    <col min="13845" max="13845" width="29.5546875" style="50" hidden="1" customWidth="1"/>
    <col min="13846" max="13846" width="13.6640625" style="50" hidden="1" customWidth="1"/>
    <col min="13847" max="14081" width="9.109375" style="50" hidden="1"/>
    <col min="14082" max="14089" width="9.109375" style="50" hidden="1" customWidth="1"/>
    <col min="14090" max="14095" width="10.6640625" style="50" hidden="1" customWidth="1"/>
    <col min="14096" max="14096" width="12.88671875" style="50" hidden="1" customWidth="1"/>
    <col min="14097" max="14099" width="10.6640625" style="50" hidden="1" customWidth="1"/>
    <col min="14100" max="14100" width="3.6640625" style="50" hidden="1" customWidth="1"/>
    <col min="14101" max="14101" width="29.5546875" style="50" hidden="1" customWidth="1"/>
    <col min="14102" max="14102" width="13.6640625" style="50" hidden="1" customWidth="1"/>
    <col min="14103" max="14337" width="9.109375" style="50" hidden="1"/>
    <col min="14338" max="14345" width="9.109375" style="50" hidden="1" customWidth="1"/>
    <col min="14346" max="14351" width="10.6640625" style="50" hidden="1" customWidth="1"/>
    <col min="14352" max="14352" width="12.88671875" style="50" hidden="1" customWidth="1"/>
    <col min="14353" max="14355" width="10.6640625" style="50" hidden="1" customWidth="1"/>
    <col min="14356" max="14356" width="3.6640625" style="50" hidden="1" customWidth="1"/>
    <col min="14357" max="14357" width="29.5546875" style="50" hidden="1" customWidth="1"/>
    <col min="14358" max="14358" width="13.6640625" style="50" hidden="1" customWidth="1"/>
    <col min="14359" max="14593" width="9.109375" style="50" hidden="1"/>
    <col min="14594" max="14601" width="9.109375" style="50" hidden="1" customWidth="1"/>
    <col min="14602" max="14607" width="10.6640625" style="50" hidden="1" customWidth="1"/>
    <col min="14608" max="14608" width="12.88671875" style="50" hidden="1" customWidth="1"/>
    <col min="14609" max="14611" width="10.6640625" style="50" hidden="1" customWidth="1"/>
    <col min="14612" max="14612" width="3.6640625" style="50" hidden="1" customWidth="1"/>
    <col min="14613" max="14613" width="29.5546875" style="50" hidden="1" customWidth="1"/>
    <col min="14614" max="14614" width="13.6640625" style="50" hidden="1" customWidth="1"/>
    <col min="14615" max="14849" width="9.109375" style="50" hidden="1"/>
    <col min="14850" max="14857" width="9.109375" style="50" hidden="1" customWidth="1"/>
    <col min="14858" max="14863" width="10.6640625" style="50" hidden="1" customWidth="1"/>
    <col min="14864" max="14864" width="12.88671875" style="50" hidden="1" customWidth="1"/>
    <col min="14865" max="14867" width="10.6640625" style="50" hidden="1" customWidth="1"/>
    <col min="14868" max="14868" width="3.6640625" style="50" hidden="1" customWidth="1"/>
    <col min="14869" max="14869" width="29.5546875" style="50" hidden="1" customWidth="1"/>
    <col min="14870" max="14870" width="13.6640625" style="50" hidden="1" customWidth="1"/>
    <col min="14871" max="15105" width="9.109375" style="50" hidden="1"/>
    <col min="15106" max="15113" width="9.109375" style="50" hidden="1" customWidth="1"/>
    <col min="15114" max="15119" width="10.6640625" style="50" hidden="1" customWidth="1"/>
    <col min="15120" max="15120" width="12.88671875" style="50" hidden="1" customWidth="1"/>
    <col min="15121" max="15123" width="10.6640625" style="50" hidden="1" customWidth="1"/>
    <col min="15124" max="15124" width="3.6640625" style="50" hidden="1" customWidth="1"/>
    <col min="15125" max="15125" width="29.5546875" style="50" hidden="1" customWidth="1"/>
    <col min="15126" max="15126" width="13.6640625" style="50" hidden="1" customWidth="1"/>
    <col min="15127" max="15361" width="9.109375" style="50" hidden="1"/>
    <col min="15362" max="15369" width="9.109375" style="50" hidden="1" customWidth="1"/>
    <col min="15370" max="15375" width="10.6640625" style="50" hidden="1" customWidth="1"/>
    <col min="15376" max="15376" width="12.88671875" style="50" hidden="1" customWidth="1"/>
    <col min="15377" max="15379" width="10.6640625" style="50" hidden="1" customWidth="1"/>
    <col min="15380" max="15380" width="3.6640625" style="50" hidden="1" customWidth="1"/>
    <col min="15381" max="15381" width="29.5546875" style="50" hidden="1" customWidth="1"/>
    <col min="15382" max="15382" width="13.6640625" style="50" hidden="1" customWidth="1"/>
    <col min="15383" max="15617" width="9.109375" style="50" hidden="1"/>
    <col min="15618" max="15625" width="9.109375" style="50" hidden="1" customWidth="1"/>
    <col min="15626" max="15631" width="10.6640625" style="50" hidden="1" customWidth="1"/>
    <col min="15632" max="15632" width="12.88671875" style="50" hidden="1" customWidth="1"/>
    <col min="15633" max="15635" width="10.6640625" style="50" hidden="1" customWidth="1"/>
    <col min="15636" max="15636" width="3.6640625" style="50" hidden="1" customWidth="1"/>
    <col min="15637" max="15637" width="29.5546875" style="50" hidden="1" customWidth="1"/>
    <col min="15638" max="15638" width="13.6640625" style="50" hidden="1" customWidth="1"/>
    <col min="15639" max="15873" width="9.109375" style="50" hidden="1"/>
    <col min="15874" max="15881" width="9.109375" style="50" hidden="1" customWidth="1"/>
    <col min="15882" max="15887" width="10.6640625" style="50" hidden="1" customWidth="1"/>
    <col min="15888" max="15888" width="12.88671875" style="50" hidden="1" customWidth="1"/>
    <col min="15889" max="15891" width="10.6640625" style="50" hidden="1" customWidth="1"/>
    <col min="15892" max="15892" width="3.6640625" style="50" hidden="1" customWidth="1"/>
    <col min="15893" max="15893" width="29.5546875" style="50" hidden="1" customWidth="1"/>
    <col min="15894" max="15894" width="13.6640625" style="50" hidden="1" customWidth="1"/>
    <col min="15895" max="16129" width="9.109375" style="50" hidden="1"/>
    <col min="16130" max="16137" width="9.109375" style="50" hidden="1" customWidth="1"/>
    <col min="16138" max="16143" width="10.6640625" style="50" hidden="1" customWidth="1"/>
    <col min="16144" max="16144" width="12.88671875" style="50" hidden="1" customWidth="1"/>
    <col min="16145" max="16147" width="10.6640625" style="50" hidden="1" customWidth="1"/>
    <col min="16148" max="16148" width="3.6640625" style="50" hidden="1" customWidth="1"/>
    <col min="16149" max="16149" width="29.5546875" style="50" hidden="1" customWidth="1"/>
    <col min="16150" max="16150" width="13.6640625" style="50" hidden="1" customWidth="1"/>
    <col min="16151" max="16383" width="9.109375" style="50" hidden="1"/>
    <col min="16384" max="16384" width="5.88671875" style="50" customWidth="1"/>
  </cols>
  <sheetData>
    <row r="1" spans="1:30" ht="14.4" x14ac:dyDescent="0.3">
      <c r="E1" s="51" t="s">
        <v>200</v>
      </c>
      <c r="F1" s="51" t="s">
        <v>201</v>
      </c>
      <c r="G1" s="51" t="s">
        <v>202</v>
      </c>
      <c r="J1" s="43"/>
      <c r="K1" s="44"/>
      <c r="L1" s="44"/>
      <c r="M1" s="44"/>
      <c r="N1" s="44"/>
      <c r="O1" s="44"/>
      <c r="P1" s="44"/>
      <c r="Q1" s="44"/>
      <c r="R1" s="44"/>
      <c r="S1" s="44"/>
      <c r="T1" s="44"/>
      <c r="U1" s="44"/>
      <c r="V1" s="44"/>
      <c r="W1" s="44"/>
      <c r="X1" s="45"/>
      <c r="Y1" s="40"/>
      <c r="Z1" s="2"/>
    </row>
    <row r="2" spans="1:30" ht="15.75" customHeight="1" x14ac:dyDescent="0.3">
      <c r="E2" s="51"/>
      <c r="F2" s="51"/>
      <c r="G2" s="51"/>
      <c r="J2" s="46"/>
      <c r="K2" s="8"/>
      <c r="L2" s="8"/>
      <c r="M2" s="8"/>
      <c r="N2" s="8"/>
      <c r="O2" s="8"/>
      <c r="P2" s="8"/>
      <c r="Q2" s="8"/>
      <c r="R2" s="8"/>
      <c r="S2" s="8"/>
      <c r="T2" s="8"/>
      <c r="U2" s="8"/>
      <c r="V2" s="8"/>
      <c r="W2" s="8"/>
      <c r="X2" s="47"/>
      <c r="Y2" s="41"/>
      <c r="Z2" s="3"/>
    </row>
    <row r="3" spans="1:30" ht="61.5" customHeight="1" x14ac:dyDescent="0.3">
      <c r="A3" s="50" t="s">
        <v>203</v>
      </c>
      <c r="B3" s="52" t="s">
        <v>204</v>
      </c>
      <c r="C3" s="50" t="str">
        <f t="shared" ref="C3:C43" si="0">CONCATENATE(A3,"-",B3)</f>
        <v>Construção e Reforma de Edifícios-AC</v>
      </c>
      <c r="E3" s="53">
        <v>0.03</v>
      </c>
      <c r="F3" s="53">
        <v>0.04</v>
      </c>
      <c r="G3" s="53">
        <v>5.5E-2</v>
      </c>
      <c r="J3" s="516"/>
      <c r="K3" s="516"/>
      <c r="L3" s="516"/>
      <c r="M3" s="516"/>
      <c r="N3" s="516"/>
      <c r="O3" s="516"/>
      <c r="P3" s="516"/>
      <c r="Q3"/>
      <c r="R3"/>
      <c r="S3"/>
      <c r="T3" s="8"/>
      <c r="U3" s="8"/>
      <c r="V3" s="8"/>
      <c r="W3" s="8"/>
      <c r="X3" s="47"/>
      <c r="Y3" s="41"/>
      <c r="Z3" s="3"/>
    </row>
    <row r="4" spans="1:30" ht="14.4" x14ac:dyDescent="0.3">
      <c r="A4" s="50" t="str">
        <f>A3</f>
        <v>Construção e Reforma de Edifícios</v>
      </c>
      <c r="B4" s="52" t="s">
        <v>205</v>
      </c>
      <c r="C4" s="50" t="str">
        <f t="shared" si="0"/>
        <v>Construção e Reforma de Edifícios-SG</v>
      </c>
      <c r="E4" s="53">
        <v>8.0000000000000002E-3</v>
      </c>
      <c r="F4" s="53">
        <v>8.0000000000000002E-3</v>
      </c>
      <c r="G4" s="53">
        <v>0.01</v>
      </c>
      <c r="J4" s="516"/>
      <c r="K4" s="516"/>
      <c r="L4" s="516"/>
      <c r="M4" s="516"/>
      <c r="N4" s="516"/>
      <c r="O4" s="516"/>
      <c r="P4" s="516"/>
      <c r="Q4"/>
      <c r="R4"/>
      <c r="S4"/>
      <c r="T4" s="8"/>
      <c r="U4" s="8"/>
      <c r="V4" s="8"/>
      <c r="W4" s="8"/>
      <c r="X4" s="47"/>
      <c r="Y4" s="41"/>
      <c r="Z4" s="3"/>
    </row>
    <row r="5" spans="1:30" ht="14.4" x14ac:dyDescent="0.3">
      <c r="A5" s="50" t="str">
        <f>A4</f>
        <v>Construção e Reforma de Edifícios</v>
      </c>
      <c r="B5" s="52" t="s">
        <v>206</v>
      </c>
      <c r="C5" s="50" t="str">
        <f t="shared" si="0"/>
        <v>Construção e Reforma de Edifícios-R</v>
      </c>
      <c r="E5" s="53">
        <v>9.7000000000000003E-3</v>
      </c>
      <c r="F5" s="53">
        <v>1.2699999999999999E-2</v>
      </c>
      <c r="G5" s="53">
        <v>1.2699999999999999E-2</v>
      </c>
      <c r="J5" s="516"/>
      <c r="K5" s="516"/>
      <c r="L5" s="516"/>
      <c r="M5" s="516"/>
      <c r="N5" s="516"/>
      <c r="O5" s="516"/>
      <c r="P5" s="516"/>
      <c r="Q5"/>
      <c r="R5"/>
      <c r="S5"/>
      <c r="T5" s="8"/>
      <c r="U5" s="8"/>
      <c r="V5" s="8"/>
      <c r="W5" s="8"/>
      <c r="X5" s="47"/>
      <c r="Y5" s="41"/>
      <c r="Z5" s="3"/>
    </row>
    <row r="6" spans="1:30" ht="9" customHeight="1" x14ac:dyDescent="0.3">
      <c r="A6" s="50" t="str">
        <f>A5</f>
        <v>Construção e Reforma de Edifícios</v>
      </c>
      <c r="B6" s="52" t="s">
        <v>207</v>
      </c>
      <c r="C6" s="50" t="str">
        <f t="shared" si="0"/>
        <v>Construção e Reforma de Edifícios-DF</v>
      </c>
      <c r="E6" s="53">
        <v>5.8999999999999999E-3</v>
      </c>
      <c r="F6" s="53">
        <v>1.23E-2</v>
      </c>
      <c r="G6" s="53">
        <v>1.3899999999999999E-2</v>
      </c>
      <c r="J6" s="516"/>
      <c r="K6" s="516"/>
      <c r="L6" s="516"/>
      <c r="M6" s="516"/>
      <c r="N6" s="516"/>
      <c r="O6" s="516"/>
      <c r="P6" s="516"/>
      <c r="Q6"/>
      <c r="R6"/>
      <c r="S6"/>
      <c r="T6" s="48"/>
      <c r="U6" s="48"/>
      <c r="V6" s="48"/>
      <c r="W6" s="48"/>
      <c r="X6" s="49"/>
      <c r="Y6" s="42"/>
      <c r="Z6" s="4"/>
    </row>
    <row r="7" spans="1:30" ht="51" customHeight="1" x14ac:dyDescent="0.25">
      <c r="A7" s="50" t="str">
        <f>A6</f>
        <v>Construção e Reforma de Edifícios</v>
      </c>
      <c r="B7" s="52" t="s">
        <v>208</v>
      </c>
      <c r="C7" s="50" t="str">
        <f t="shared" si="0"/>
        <v>Construção e Reforma de Edifícios-L</v>
      </c>
      <c r="E7" s="53">
        <v>6.1600000000000002E-2</v>
      </c>
      <c r="F7" s="53">
        <v>7.400000000000001E-2</v>
      </c>
      <c r="G7" s="53">
        <v>8.9600000000000013E-2</v>
      </c>
      <c r="J7" s="624" t="s">
        <v>548</v>
      </c>
      <c r="K7" s="624"/>
      <c r="L7" s="624"/>
      <c r="M7" s="624"/>
      <c r="N7" s="624"/>
      <c r="O7" s="624"/>
      <c r="P7" s="624"/>
      <c r="Q7" s="624"/>
      <c r="R7" s="624"/>
      <c r="S7" s="624"/>
      <c r="T7" s="78"/>
      <c r="U7" s="78"/>
      <c r="V7" s="78"/>
      <c r="W7" s="78"/>
      <c r="X7" s="78"/>
      <c r="Y7" s="78"/>
      <c r="Z7" s="79"/>
    </row>
    <row r="8" spans="1:30" ht="15.75" customHeight="1" x14ac:dyDescent="0.25">
      <c r="A8" s="50" t="s">
        <v>210</v>
      </c>
      <c r="B8" s="52" t="s">
        <v>205</v>
      </c>
      <c r="C8" s="50" t="str">
        <f t="shared" si="0"/>
        <v>Construção de Praças Urbanas, Rodovias, Ferrovias e recapeamento e pavimentação de vias urbanas-SG</v>
      </c>
      <c r="E8" s="53">
        <v>3.2000000000000002E-3</v>
      </c>
      <c r="F8" s="53">
        <v>4.0000000000000001E-3</v>
      </c>
      <c r="G8" s="53">
        <v>7.4000000000000003E-3</v>
      </c>
      <c r="J8" s="54"/>
      <c r="K8" s="54"/>
      <c r="L8" s="54"/>
      <c r="M8" s="54"/>
      <c r="N8" s="54"/>
      <c r="O8" s="54"/>
      <c r="P8" s="54"/>
      <c r="Q8" s="54"/>
      <c r="R8" s="54"/>
      <c r="S8" s="54"/>
    </row>
    <row r="9" spans="1:30" ht="13.2" x14ac:dyDescent="0.25">
      <c r="A9" s="50" t="s">
        <v>210</v>
      </c>
      <c r="B9" s="52" t="s">
        <v>206</v>
      </c>
      <c r="C9" s="50" t="str">
        <f t="shared" si="0"/>
        <v>Construção de Praças Urbanas, Rodovias, Ferrovias e recapeamento e pavimentação de vias urbanas-R</v>
      </c>
      <c r="E9" s="53">
        <v>5.0000000000000001E-3</v>
      </c>
      <c r="F9" s="53">
        <v>5.6000000000000008E-3</v>
      </c>
      <c r="G9" s="53">
        <v>9.7000000000000003E-3</v>
      </c>
      <c r="J9" s="649" t="s">
        <v>211</v>
      </c>
      <c r="K9" s="649"/>
      <c r="L9" s="649"/>
      <c r="M9" s="649"/>
      <c r="N9" s="649"/>
      <c r="O9" s="649"/>
      <c r="P9" s="649"/>
      <c r="Q9" s="649"/>
      <c r="R9" s="649" t="s">
        <v>212</v>
      </c>
      <c r="S9" s="649"/>
    </row>
    <row r="10" spans="1:30" ht="18" customHeight="1" x14ac:dyDescent="0.25">
      <c r="A10" s="50" t="s">
        <v>210</v>
      </c>
      <c r="B10" s="52" t="s">
        <v>207</v>
      </c>
      <c r="C10" s="50" t="str">
        <f t="shared" si="0"/>
        <v>Construção de Praças Urbanas, Rodovias, Ferrovias e recapeamento e pavimentação de vias urbanas-DF</v>
      </c>
      <c r="E10" s="53">
        <v>1.0200000000000001E-2</v>
      </c>
      <c r="F10" s="53">
        <v>1.11E-2</v>
      </c>
      <c r="G10" s="53">
        <v>1.21E-2</v>
      </c>
      <c r="J10" s="650" t="s">
        <v>210</v>
      </c>
      <c r="K10" s="650"/>
      <c r="L10" s="650"/>
      <c r="M10" s="650"/>
      <c r="N10" s="650"/>
      <c r="O10" s="650"/>
      <c r="P10" s="650"/>
      <c r="Q10" s="650"/>
      <c r="R10" s="651" t="s">
        <v>213</v>
      </c>
      <c r="S10" s="651"/>
    </row>
    <row r="11" spans="1:30" ht="13.2" x14ac:dyDescent="0.25">
      <c r="A11" s="50" t="s">
        <v>210</v>
      </c>
      <c r="B11" s="52" t="s">
        <v>208</v>
      </c>
      <c r="C11" s="50" t="str">
        <f t="shared" si="0"/>
        <v>Construção de Praças Urbanas, Rodovias, Ferrovias e recapeamento e pavimentação de vias urbanas-L</v>
      </c>
      <c r="E11" s="53">
        <v>6.6400000000000001E-2</v>
      </c>
      <c r="F11" s="53">
        <v>7.2999999999999995E-2</v>
      </c>
      <c r="G11" s="53">
        <v>8.6899999999999991E-2</v>
      </c>
    </row>
    <row r="12" spans="1:30" ht="13.8" x14ac:dyDescent="0.25">
      <c r="A12" s="50" t="s">
        <v>210</v>
      </c>
      <c r="B12" s="55" t="s">
        <v>209</v>
      </c>
      <c r="C12" s="50" t="str">
        <f t="shared" si="0"/>
        <v>Construção de Praças Urbanas, Rodovias, Ferrovias e recapeamento e pavimentação de vias urbanas-BDI PAD</v>
      </c>
      <c r="E12" s="53">
        <v>0.19600000000000001</v>
      </c>
      <c r="F12" s="53">
        <v>0.2097</v>
      </c>
      <c r="G12" s="53">
        <v>0.24230000000000002</v>
      </c>
      <c r="J12" s="644" t="s">
        <v>214</v>
      </c>
      <c r="K12" s="644"/>
      <c r="L12" s="644"/>
      <c r="M12" s="644"/>
      <c r="N12" s="644"/>
      <c r="O12" s="644"/>
      <c r="P12" s="644"/>
      <c r="Q12" s="644"/>
      <c r="R12" s="645">
        <v>0.5</v>
      </c>
      <c r="S12" s="645"/>
    </row>
    <row r="13" spans="1:30" ht="13.2" x14ac:dyDescent="0.25">
      <c r="A13" s="50" t="s">
        <v>215</v>
      </c>
      <c r="B13" s="52" t="s">
        <v>204</v>
      </c>
      <c r="C13" s="50" t="str">
        <f t="shared" si="0"/>
        <v>Construção de Redes de Abastecimento de Água, Coleta de Esgoto-AC</v>
      </c>
      <c r="E13" s="53">
        <v>3.4300000000000004E-2</v>
      </c>
      <c r="F13" s="53">
        <v>4.9299999999999997E-2</v>
      </c>
      <c r="G13" s="53">
        <v>6.7099999999999993E-2</v>
      </c>
      <c r="J13" s="646" t="s">
        <v>216</v>
      </c>
      <c r="K13" s="646"/>
      <c r="L13" s="646"/>
      <c r="M13" s="646"/>
      <c r="N13" s="646"/>
      <c r="O13" s="646"/>
      <c r="P13" s="646"/>
      <c r="Q13" s="646"/>
      <c r="R13" s="645">
        <v>0.05</v>
      </c>
      <c r="S13" s="645"/>
    </row>
    <row r="14" spans="1:30" ht="13.2" x14ac:dyDescent="0.25">
      <c r="A14" s="50" t="str">
        <f>A13</f>
        <v>Construção de Redes de Abastecimento de Água, Coleta de Esgoto</v>
      </c>
      <c r="B14" s="52" t="s">
        <v>205</v>
      </c>
      <c r="C14" s="50" t="str">
        <f t="shared" si="0"/>
        <v>Construção de Redes de Abastecimento de Água, Coleta de Esgoto-SG</v>
      </c>
      <c r="E14" s="53">
        <v>2.8000000000000004E-3</v>
      </c>
      <c r="F14" s="53">
        <v>4.8999999999999998E-3</v>
      </c>
      <c r="G14" s="53">
        <v>7.4999999999999997E-3</v>
      </c>
    </row>
    <row r="15" spans="1:30" ht="16.5" customHeight="1" x14ac:dyDescent="0.25">
      <c r="B15" s="52"/>
      <c r="E15" s="53"/>
      <c r="F15" s="53"/>
      <c r="G15" s="53"/>
      <c r="J15" s="647" t="s">
        <v>217</v>
      </c>
      <c r="K15" s="647"/>
      <c r="L15" s="647"/>
      <c r="M15" s="647"/>
      <c r="N15" s="647" t="s">
        <v>218</v>
      </c>
      <c r="O15" s="648" t="s">
        <v>219</v>
      </c>
      <c r="P15" s="648" t="s">
        <v>220</v>
      </c>
      <c r="Q15" s="647" t="s">
        <v>221</v>
      </c>
      <c r="R15" s="647" t="s">
        <v>222</v>
      </c>
      <c r="S15" s="641" t="s">
        <v>223</v>
      </c>
      <c r="U15" s="642"/>
      <c r="V15" s="642"/>
      <c r="W15" s="56"/>
      <c r="X15" s="56"/>
      <c r="Y15" s="56"/>
      <c r="Z15" s="56"/>
      <c r="AA15" s="56"/>
      <c r="AB15" s="56"/>
      <c r="AC15" s="56"/>
      <c r="AD15" s="56"/>
    </row>
    <row r="16" spans="1:30" ht="12.75" customHeight="1" x14ac:dyDescent="0.25">
      <c r="A16" s="50" t="str">
        <f>A14</f>
        <v>Construção de Redes de Abastecimento de Água, Coleta de Esgoto</v>
      </c>
      <c r="B16" s="52" t="s">
        <v>206</v>
      </c>
      <c r="C16" s="50" t="str">
        <f t="shared" si="0"/>
        <v>Construção de Redes de Abastecimento de Água, Coleta de Esgoto-R</v>
      </c>
      <c r="E16" s="53">
        <v>0.01</v>
      </c>
      <c r="F16" s="53">
        <v>1.3899999999999999E-2</v>
      </c>
      <c r="G16" s="53">
        <v>1.7399999999999999E-2</v>
      </c>
      <c r="J16" s="647"/>
      <c r="K16" s="647"/>
      <c r="L16" s="647"/>
      <c r="M16" s="647"/>
      <c r="N16" s="647"/>
      <c r="O16" s="648"/>
      <c r="P16" s="648"/>
      <c r="Q16" s="647"/>
      <c r="R16" s="647"/>
      <c r="S16" s="641"/>
      <c r="U16" s="642"/>
      <c r="V16" s="642"/>
      <c r="W16" s="56"/>
      <c r="X16" s="56"/>
      <c r="Y16" s="56"/>
      <c r="Z16" s="56"/>
      <c r="AA16" s="56"/>
      <c r="AB16" s="56"/>
      <c r="AC16" s="56"/>
      <c r="AD16" s="56"/>
    </row>
    <row r="17" spans="1:32" ht="20.25" customHeight="1" x14ac:dyDescent="0.25">
      <c r="A17" s="50" t="str">
        <f>A16</f>
        <v>Construção de Redes de Abastecimento de Água, Coleta de Esgoto</v>
      </c>
      <c r="B17" s="52" t="s">
        <v>207</v>
      </c>
      <c r="C17" s="50" t="str">
        <f t="shared" si="0"/>
        <v>Construção de Redes de Abastecimento de Água, Coleta de Esgoto-DF</v>
      </c>
      <c r="E17" s="53">
        <v>9.3999999999999986E-3</v>
      </c>
      <c r="F17" s="53">
        <v>9.8999999999999991E-3</v>
      </c>
      <c r="G17" s="53">
        <v>1.1699999999999999E-2</v>
      </c>
      <c r="J17" s="635" t="str">
        <f>IF($J$10=$A$53,"Encargos Sociais incidentes sobre a mão de obra","Administração Central")</f>
        <v>Administração Central</v>
      </c>
      <c r="K17" s="635"/>
      <c r="L17" s="635"/>
      <c r="M17" s="635"/>
      <c r="N17" s="57" t="str">
        <f>IF($J$10=$A$53,"K1","AC")</f>
        <v>AC</v>
      </c>
      <c r="O17" s="421">
        <v>4.6699999999999998E-2</v>
      </c>
      <c r="P17" s="58" t="s">
        <v>127</v>
      </c>
      <c r="Q17" s="59">
        <v>3.7999999999999999E-2</v>
      </c>
      <c r="R17" s="59">
        <v>4.0099999999999997E-2</v>
      </c>
      <c r="S17" s="59">
        <v>4.6699999999999998E-2</v>
      </c>
      <c r="U17" s="642"/>
      <c r="V17" s="642"/>
      <c r="W17" s="56"/>
      <c r="X17" s="56"/>
      <c r="Y17" s="56"/>
      <c r="Z17" s="56"/>
      <c r="AA17" s="56"/>
      <c r="AB17" s="56"/>
      <c r="AC17" s="56"/>
      <c r="AD17" s="56"/>
    </row>
    <row r="18" spans="1:32" ht="18.75" customHeight="1" x14ac:dyDescent="0.25">
      <c r="A18" s="50" t="str">
        <f>A17</f>
        <v>Construção de Redes de Abastecimento de Água, Coleta de Esgoto</v>
      </c>
      <c r="B18" s="52" t="s">
        <v>208</v>
      </c>
      <c r="C18" s="50" t="str">
        <f t="shared" si="0"/>
        <v>Construção de Redes de Abastecimento de Água, Coleta de Esgoto-L</v>
      </c>
      <c r="E18" s="53">
        <v>6.7400000000000002E-2</v>
      </c>
      <c r="F18" s="53">
        <v>8.0399999999999985E-2</v>
      </c>
      <c r="G18" s="53">
        <v>9.4E-2</v>
      </c>
      <c r="J18" s="635" t="str">
        <f>IF($J$10=$A$53,"Administração Central da empresa ou consultoria - overhead","Seguro e Garantia")</f>
        <v>Seguro e Garantia</v>
      </c>
      <c r="K18" s="635"/>
      <c r="L18" s="635"/>
      <c r="M18" s="635"/>
      <c r="N18" s="57" t="str">
        <f>IF($J$10=$A$53,"K2","SG")</f>
        <v>SG</v>
      </c>
      <c r="O18" s="421">
        <v>7.4000000000000003E-3</v>
      </c>
      <c r="P18" s="58" t="s">
        <v>127</v>
      </c>
      <c r="Q18" s="59">
        <f>VLOOKUP(CONCATENATE(J$10,"-",N18),$C$3:$G$43,3,FALSE)</f>
        <v>3.2000000000000002E-3</v>
      </c>
      <c r="R18" s="59">
        <f>VLOOKUP(CONCATENATE(J$10,"-",N18),$C$3:$G$43,4,FALSE)</f>
        <v>4.0000000000000001E-3</v>
      </c>
      <c r="S18" s="59">
        <f>VLOOKUP(CONCATENATE(J$10,"-",N18),$C$3:$G$43,5,FALSE)</f>
        <v>7.4000000000000003E-3</v>
      </c>
      <c r="U18" s="642"/>
      <c r="V18" s="642"/>
      <c r="W18" s="56"/>
      <c r="X18" s="56"/>
      <c r="Y18" s="56"/>
      <c r="Z18" s="56"/>
      <c r="AA18" s="56"/>
      <c r="AB18" s="56"/>
      <c r="AC18" s="56"/>
      <c r="AD18" s="56"/>
    </row>
    <row r="19" spans="1:32" ht="16.5" customHeight="1" x14ac:dyDescent="0.25">
      <c r="A19" s="50" t="str">
        <f>A18</f>
        <v>Construção de Redes de Abastecimento de Água, Coleta de Esgoto</v>
      </c>
      <c r="B19" s="55" t="s">
        <v>209</v>
      </c>
      <c r="C19" s="50" t="str">
        <f t="shared" si="0"/>
        <v>Construção de Redes de Abastecimento de Água, Coleta de Esgoto-BDI PAD</v>
      </c>
      <c r="E19" s="53">
        <v>0.20760000000000001</v>
      </c>
      <c r="F19" s="53">
        <v>0.24179999999999999</v>
      </c>
      <c r="G19" s="53">
        <v>0.26440000000000002</v>
      </c>
      <c r="J19" s="635" t="str">
        <f>IF($J$10=$A$53,"","Risco")</f>
        <v>Risco</v>
      </c>
      <c r="K19" s="635"/>
      <c r="L19" s="635"/>
      <c r="M19" s="635"/>
      <c r="N19" s="57" t="str">
        <f>IF($J$10=$A$53,"","R")</f>
        <v>R</v>
      </c>
      <c r="O19" s="421">
        <v>9.7000000000000003E-3</v>
      </c>
      <c r="P19" s="58" t="s">
        <v>127</v>
      </c>
      <c r="Q19" s="59">
        <f>VLOOKUP(CONCATENATE(J$10,"-",N19),$C$3:$G$43,3,FALSE)</f>
        <v>5.0000000000000001E-3</v>
      </c>
      <c r="R19" s="59">
        <f>VLOOKUP(CONCATENATE(J$10,"-",N19),$C$3:$G$43,4,FALSE)</f>
        <v>5.6000000000000008E-3</v>
      </c>
      <c r="S19" s="59">
        <f>VLOOKUP(CONCATENATE(J$10,"-",N19),$C$3:$G$43,5,FALSE)</f>
        <v>9.7000000000000003E-3</v>
      </c>
      <c r="U19" s="642"/>
      <c r="V19" s="642"/>
      <c r="W19" s="56"/>
      <c r="X19" s="56"/>
      <c r="Y19" s="56"/>
      <c r="Z19" s="56"/>
      <c r="AA19" s="56"/>
      <c r="AB19" s="56"/>
      <c r="AC19" s="56"/>
      <c r="AD19" s="56"/>
    </row>
    <row r="20" spans="1:32" ht="13.8" x14ac:dyDescent="0.25">
      <c r="A20" s="50" t="s">
        <v>224</v>
      </c>
      <c r="B20" s="52" t="s">
        <v>204</v>
      </c>
      <c r="C20" s="50" t="str">
        <f t="shared" si="0"/>
        <v>Construção e Manutenção de Estações e Redes de Distribuição de Energia Elétrica-AC</v>
      </c>
      <c r="E20" s="53">
        <v>5.2900000000000003E-2</v>
      </c>
      <c r="F20" s="53">
        <v>5.9200000000000003E-2</v>
      </c>
      <c r="G20" s="53">
        <v>7.9299999999999995E-2</v>
      </c>
      <c r="J20" s="635" t="str">
        <f>IF($J$10=$A$53,"","Despesas Financeiras")</f>
        <v>Despesas Financeiras</v>
      </c>
      <c r="K20" s="635"/>
      <c r="L20" s="635"/>
      <c r="M20" s="635"/>
      <c r="N20" s="57" t="str">
        <f>IF($J$10=$A$53,"","DF")</f>
        <v>DF</v>
      </c>
      <c r="O20" s="421">
        <v>1.21E-2</v>
      </c>
      <c r="P20" s="58" t="s">
        <v>127</v>
      </c>
      <c r="Q20" s="59">
        <f>VLOOKUP(CONCATENATE(J$10,"-",N20),$C$3:$G$43,3,FALSE)</f>
        <v>1.0200000000000001E-2</v>
      </c>
      <c r="R20" s="59">
        <f>VLOOKUP(CONCATENATE(J$10,"-",N20),$C$3:$G$43,4,FALSE)</f>
        <v>1.11E-2</v>
      </c>
      <c r="S20" s="59">
        <f>VLOOKUP(CONCATENATE(J$10,"-",N20),$C$3:$G$43,5,FALSE)</f>
        <v>1.21E-2</v>
      </c>
      <c r="U20" s="642"/>
      <c r="V20" s="642"/>
    </row>
    <row r="21" spans="1:32" ht="13.8" x14ac:dyDescent="0.25">
      <c r="A21" s="50" t="str">
        <f>A20</f>
        <v>Construção e Manutenção de Estações e Redes de Distribuição de Energia Elétrica</v>
      </c>
      <c r="B21" s="52" t="s">
        <v>205</v>
      </c>
      <c r="C21" s="50" t="str">
        <f t="shared" si="0"/>
        <v>Construção e Manutenção de Estações e Redes de Distribuição de Energia Elétrica-SG</v>
      </c>
      <c r="E21" s="53">
        <v>2.5000000000000001E-3</v>
      </c>
      <c r="F21" s="53">
        <v>5.1000000000000004E-3</v>
      </c>
      <c r="G21" s="53">
        <v>5.6000000000000008E-3</v>
      </c>
      <c r="J21" s="635" t="str">
        <f>IF($J$10=$A$53,"Margem bruta da empresa de consultoria","Lucro")</f>
        <v>Lucro</v>
      </c>
      <c r="K21" s="635"/>
      <c r="L21" s="635"/>
      <c r="M21" s="635"/>
      <c r="N21" s="57" t="str">
        <f>IF($J$10=$A$53,"K3","L")</f>
        <v>L</v>
      </c>
      <c r="O21" s="421">
        <v>8.2900000000000001E-2</v>
      </c>
      <c r="P21" s="58" t="s">
        <v>127</v>
      </c>
      <c r="Q21" s="59">
        <f>VLOOKUP(CONCATENATE(J$10,"-",N21),$C$3:$G$43,3,FALSE)</f>
        <v>6.6400000000000001E-2</v>
      </c>
      <c r="R21" s="59">
        <f>VLOOKUP(CONCATENATE(J$10,"-",N21),$C$3:$G$43,4,FALSE)</f>
        <v>7.2999999999999995E-2</v>
      </c>
      <c r="S21" s="59">
        <f>VLOOKUP(CONCATENATE(J$10,"-",N21),$C$3:$G$43,5,FALSE)</f>
        <v>8.6899999999999991E-2</v>
      </c>
      <c r="U21" s="642"/>
      <c r="V21" s="642"/>
    </row>
    <row r="22" spans="1:32" ht="13.8" x14ac:dyDescent="0.25">
      <c r="A22" s="50" t="str">
        <f>A21</f>
        <v>Construção e Manutenção de Estações e Redes de Distribuição de Energia Elétrica</v>
      </c>
      <c r="B22" s="52" t="s">
        <v>206</v>
      </c>
      <c r="C22" s="50" t="str">
        <f t="shared" si="0"/>
        <v>Construção e Manutenção de Estações e Redes de Distribuição de Energia Elétrica-R</v>
      </c>
      <c r="E22" s="53">
        <v>0.01</v>
      </c>
      <c r="F22" s="53">
        <v>1.4800000000000001E-2</v>
      </c>
      <c r="G22" s="53">
        <v>1.9699999999999999E-2</v>
      </c>
      <c r="J22" s="643" t="s">
        <v>225</v>
      </c>
      <c r="K22" s="643"/>
      <c r="L22" s="643"/>
      <c r="M22" s="643"/>
      <c r="N22" s="57" t="s">
        <v>226</v>
      </c>
      <c r="O22" s="421">
        <v>3.6499999999999998E-2</v>
      </c>
      <c r="P22" s="58" t="s">
        <v>127</v>
      </c>
      <c r="Q22" s="59">
        <v>3.6499999999999998E-2</v>
      </c>
      <c r="R22" s="59">
        <v>3.6499999999999998E-2</v>
      </c>
      <c r="S22" s="59">
        <v>3.6499999999999998E-2</v>
      </c>
      <c r="U22" s="642"/>
      <c r="V22" s="642"/>
    </row>
    <row r="23" spans="1:32" ht="20.25" customHeight="1" x14ac:dyDescent="0.25">
      <c r="A23" s="50" t="str">
        <f>A22</f>
        <v>Construção e Manutenção de Estações e Redes de Distribuição de Energia Elétrica</v>
      </c>
      <c r="B23" s="52" t="s">
        <v>207</v>
      </c>
      <c r="C23" s="50" t="str">
        <f t="shared" si="0"/>
        <v>Construção e Manutenção de Estações e Redes de Distribuição de Energia Elétrica-DF</v>
      </c>
      <c r="E23" s="53">
        <v>1.01E-2</v>
      </c>
      <c r="F23" s="53">
        <v>1.0700000000000001E-2</v>
      </c>
      <c r="G23" s="53">
        <v>1.11E-2</v>
      </c>
      <c r="J23" s="635" t="s">
        <v>227</v>
      </c>
      <c r="K23" s="635"/>
      <c r="L23" s="635"/>
      <c r="M23" s="635"/>
      <c r="N23" s="57" t="s">
        <v>228</v>
      </c>
      <c r="O23" s="59">
        <f>IF($J$10&lt;&gt;$A$52,R13*R12,0)</f>
        <v>2.5000000000000001E-2</v>
      </c>
      <c r="P23" s="58" t="s">
        <v>127</v>
      </c>
      <c r="Q23" s="59">
        <v>0</v>
      </c>
      <c r="R23" s="59">
        <v>2.5000000000000001E-2</v>
      </c>
      <c r="S23" s="59">
        <v>0.05</v>
      </c>
      <c r="U23" s="642"/>
      <c r="V23" s="642"/>
    </row>
    <row r="24" spans="1:32" ht="27.75" hidden="1" customHeight="1" x14ac:dyDescent="0.25">
      <c r="A24" s="50" t="str">
        <f>A23</f>
        <v>Construção e Manutenção de Estações e Redes de Distribuição de Energia Elétrica</v>
      </c>
      <c r="B24" s="52" t="s">
        <v>208</v>
      </c>
      <c r="C24" s="50" t="str">
        <f t="shared" si="0"/>
        <v>Construção e Manutenção de Estações e Redes de Distribuição de Energia Elétrica-L</v>
      </c>
      <c r="E24" s="53">
        <v>0.08</v>
      </c>
      <c r="F24" s="53">
        <v>8.3100000000000007E-2</v>
      </c>
      <c r="G24" s="53">
        <v>9.5100000000000004E-2</v>
      </c>
      <c r="J24" s="635" t="s">
        <v>229</v>
      </c>
      <c r="K24" s="635"/>
      <c r="L24" s="635"/>
      <c r="M24" s="635"/>
      <c r="N24" s="57" t="s">
        <v>230</v>
      </c>
      <c r="O24" s="59">
        <f>IF(AND($J$10&lt;&gt;$A$52,R10="Sim"),4.5%,0%)</f>
        <v>0</v>
      </c>
      <c r="P24" s="58" t="s">
        <v>231</v>
      </c>
      <c r="Q24" s="60">
        <v>0</v>
      </c>
      <c r="R24" s="60">
        <v>4.4999999999999998E-2</v>
      </c>
      <c r="S24" s="60">
        <v>4.4999999999999998E-2</v>
      </c>
    </row>
    <row r="25" spans="1:32" ht="27" customHeight="1" x14ac:dyDescent="0.3">
      <c r="A25" s="50" t="str">
        <f>A24</f>
        <v>Construção e Manutenção de Estações e Redes de Distribuição de Energia Elétrica</v>
      </c>
      <c r="B25" s="55" t="s">
        <v>209</v>
      </c>
      <c r="C25" s="50" t="str">
        <f t="shared" si="0"/>
        <v>Construção e Manutenção de Estações e Redes de Distribuição de Energia Elétrica-BDI PAD</v>
      </c>
      <c r="E25" s="53">
        <v>0.24</v>
      </c>
      <c r="F25" s="53">
        <v>0.25840000000000002</v>
      </c>
      <c r="G25" s="53">
        <v>0.27860000000000001</v>
      </c>
      <c r="J25" s="636" t="s">
        <v>232</v>
      </c>
      <c r="K25" s="636"/>
      <c r="L25" s="636"/>
      <c r="M25" s="636"/>
      <c r="N25" s="419" t="s">
        <v>209</v>
      </c>
      <c r="O25" s="420">
        <f>IF($J$10=$A$52,0,ROUND((((1+O17+O18+O19)*(1+O20)*(1+O21)/(1-(O22+O23)))-1),4))</f>
        <v>0.24229999999999999</v>
      </c>
      <c r="P25" s="61" t="s">
        <v>231</v>
      </c>
      <c r="Q25" s="59">
        <f>IF($J$10=$A$52,0,VLOOKUP(CONCATENATE($J$10,"-",$N25),$C$3:$G$43,3,FALSE))</f>
        <v>0.19600000000000001</v>
      </c>
      <c r="R25" s="59">
        <f>IF($J$10=$A$52,0,VLOOKUP(CONCATENATE($J$10,"-",$N25),$C$3:$G$43,4,FALSE))</f>
        <v>0.2097</v>
      </c>
      <c r="S25" s="59">
        <f>IF($J$10=$A$52,0,VLOOKUP(CONCATENATE($J$10,"-",$N25),$C$3:$G$43,5,FALSE))</f>
        <v>0.24230000000000002</v>
      </c>
      <c r="U25" s="62"/>
      <c r="W25" s="56"/>
      <c r="X25" s="56"/>
      <c r="Y25" s="56"/>
      <c r="Z25" s="56"/>
      <c r="AA25" s="56"/>
      <c r="AB25" s="56"/>
      <c r="AC25" s="56"/>
      <c r="AD25" s="56"/>
      <c r="AE25" s="56"/>
      <c r="AF25" s="56"/>
    </row>
    <row r="26" spans="1:32" ht="21.75" customHeight="1" x14ac:dyDescent="0.3">
      <c r="A26" s="50" t="s">
        <v>233</v>
      </c>
      <c r="B26" s="52" t="s">
        <v>204</v>
      </c>
      <c r="C26" s="50" t="str">
        <f t="shared" si="0"/>
        <v>Obras Portuárias, Marítimas e Fluviais-AC</v>
      </c>
      <c r="E26" s="53">
        <v>0.04</v>
      </c>
      <c r="F26" s="53">
        <v>5.5199999999999999E-2</v>
      </c>
      <c r="G26" s="53">
        <v>7.85E-2</v>
      </c>
      <c r="J26" s="637" t="s">
        <v>234</v>
      </c>
      <c r="K26" s="637"/>
      <c r="L26" s="637"/>
      <c r="M26" s="637"/>
      <c r="N26" s="63"/>
      <c r="O26" s="64"/>
      <c r="P26" s="65"/>
      <c r="Q26" s="638"/>
      <c r="R26" s="638"/>
      <c r="S26" s="638"/>
      <c r="U26" s="62"/>
      <c r="W26" s="66" t="b">
        <f>AND(COUNTA(O17:O22)=6,P25&lt;&gt;"ok",NOT(W28))</f>
        <v>0</v>
      </c>
      <c r="X26" s="50" t="s">
        <v>235</v>
      </c>
    </row>
    <row r="27" spans="1:32" ht="13.2" x14ac:dyDescent="0.25">
      <c r="A27" s="50" t="str">
        <f>A26</f>
        <v>Obras Portuárias, Marítimas e Fluviais</v>
      </c>
      <c r="B27" s="52" t="s">
        <v>205</v>
      </c>
      <c r="C27" s="50" t="str">
        <f t="shared" si="0"/>
        <v>Obras Portuárias, Marítimas e Fluviais-SG</v>
      </c>
      <c r="E27" s="53">
        <v>8.1000000000000013E-3</v>
      </c>
      <c r="F27" s="53">
        <v>1.2199999999999999E-2</v>
      </c>
      <c r="G27" s="53">
        <v>1.9900000000000001E-2</v>
      </c>
      <c r="U27" s="67"/>
      <c r="W27" s="66"/>
    </row>
    <row r="28" spans="1:32" ht="3" customHeight="1" x14ac:dyDescent="0.25">
      <c r="A28" s="50" t="str">
        <f>A27</f>
        <v>Obras Portuárias, Marítimas e Fluviais</v>
      </c>
      <c r="B28" s="52" t="s">
        <v>206</v>
      </c>
      <c r="C28" s="50" t="str">
        <f t="shared" si="0"/>
        <v>Obras Portuárias, Marítimas e Fluviais-R</v>
      </c>
      <c r="E28" s="53">
        <v>1.46E-2</v>
      </c>
      <c r="F28" s="53">
        <v>2.3199999999999998E-2</v>
      </c>
      <c r="G28" s="53">
        <v>3.1600000000000003E-2</v>
      </c>
      <c r="J28" s="68" t="str">
        <f>IF(W28,"X","")</f>
        <v/>
      </c>
      <c r="K28" s="639" t="s">
        <v>236</v>
      </c>
      <c r="L28" s="639"/>
      <c r="M28" s="639"/>
      <c r="N28" s="639"/>
      <c r="O28" s="639"/>
      <c r="P28" s="639"/>
      <c r="Q28" s="639"/>
      <c r="R28" s="639"/>
      <c r="S28" s="639"/>
      <c r="W28" s="66" t="b">
        <v>0</v>
      </c>
      <c r="X28" s="50" t="s">
        <v>237</v>
      </c>
    </row>
    <row r="29" spans="1:32" ht="0.75" customHeight="1" x14ac:dyDescent="0.25">
      <c r="B29" s="52"/>
      <c r="E29" s="53"/>
      <c r="F29" s="53"/>
      <c r="G29" s="53"/>
      <c r="W29" s="66"/>
    </row>
    <row r="30" spans="1:32" ht="13.2" x14ac:dyDescent="0.25">
      <c r="B30" s="52"/>
      <c r="E30" s="53"/>
      <c r="F30" s="53"/>
      <c r="G30" s="53"/>
      <c r="J30" s="640" t="s">
        <v>238</v>
      </c>
      <c r="K30" s="640"/>
      <c r="L30" s="640"/>
      <c r="M30" s="640"/>
      <c r="N30" s="640"/>
      <c r="O30" s="640"/>
      <c r="P30" s="640"/>
      <c r="Q30" s="640"/>
      <c r="R30" s="640"/>
      <c r="S30" s="640"/>
    </row>
    <row r="31" spans="1:32" ht="15.6" x14ac:dyDescent="0.3">
      <c r="A31" s="50" t="str">
        <f>A28</f>
        <v>Obras Portuárias, Marítimas e Fluviais</v>
      </c>
      <c r="B31" s="52" t="s">
        <v>207</v>
      </c>
      <c r="C31" s="50" t="str">
        <f t="shared" si="0"/>
        <v>Obras Portuárias, Marítimas e Fluviais-DF</v>
      </c>
      <c r="E31" s="53">
        <v>9.3999999999999986E-3</v>
      </c>
      <c r="F31" s="53">
        <v>1.0200000000000001E-2</v>
      </c>
      <c r="G31" s="53">
        <v>1.3300000000000001E-2</v>
      </c>
      <c r="J31" s="69"/>
      <c r="K31" s="69"/>
      <c r="L31" s="69"/>
      <c r="M31" s="629" t="str">
        <f>IF(R10="Sim","BDI.DES =","BDI.PAD =")</f>
        <v>BDI.PAD =</v>
      </c>
      <c r="N31" s="630" t="str">
        <f>IF($J$10=$A$53,"(1+K1+K2)*(1+K3)","(1+AC + S + R + G)*(1 + DF)*(1+L)")</f>
        <v>(1+AC + S + R + G)*(1 + DF)*(1+L)</v>
      </c>
      <c r="O31" s="630"/>
      <c r="P31" s="630"/>
      <c r="Q31" s="631" t="s">
        <v>239</v>
      </c>
      <c r="R31" s="69"/>
      <c r="S31" s="69"/>
    </row>
    <row r="32" spans="1:32" ht="15.6" x14ac:dyDescent="0.25">
      <c r="A32" s="50" t="str">
        <f>A31</f>
        <v>Obras Portuárias, Marítimas e Fluviais</v>
      </c>
      <c r="B32" s="52" t="s">
        <v>208</v>
      </c>
      <c r="C32" s="50" t="str">
        <f t="shared" si="0"/>
        <v>Obras Portuárias, Marítimas e Fluviais-L</v>
      </c>
      <c r="E32" s="53">
        <v>7.1399999999999991E-2</v>
      </c>
      <c r="F32" s="53">
        <v>8.4000000000000005E-2</v>
      </c>
      <c r="G32" s="53">
        <v>0.1043</v>
      </c>
      <c r="J32" s="69"/>
      <c r="K32" s="69"/>
      <c r="L32" s="69"/>
      <c r="M32" s="629"/>
      <c r="N32" s="633" t="str">
        <f>IF(R10="Sim","(1-CP-ISS-CRPB)","(1-CP-ISS)")</f>
        <v>(1-CP-ISS)</v>
      </c>
      <c r="O32" s="633"/>
      <c r="P32" s="633"/>
      <c r="Q32" s="632"/>
      <c r="R32" s="69"/>
      <c r="S32" s="69"/>
    </row>
    <row r="33" spans="1:19" ht="13.2" x14ac:dyDescent="0.25">
      <c r="A33" s="50" t="str">
        <f>A32</f>
        <v>Obras Portuárias, Marítimas e Fluviais</v>
      </c>
      <c r="B33" s="55" t="s">
        <v>209</v>
      </c>
      <c r="C33" s="50" t="str">
        <f t="shared" si="0"/>
        <v>Obras Portuárias, Marítimas e Fluviais-BDI PAD</v>
      </c>
      <c r="E33" s="53">
        <v>0.22800000000000001</v>
      </c>
      <c r="F33" s="53">
        <v>0.27479999999999999</v>
      </c>
      <c r="G33" s="53">
        <v>0.3095</v>
      </c>
      <c r="J33" s="70"/>
      <c r="K33" s="70"/>
      <c r="L33" s="70"/>
      <c r="M33" s="70"/>
      <c r="N33" s="70"/>
      <c r="O33" s="70"/>
      <c r="P33" s="70"/>
      <c r="Q33" s="70"/>
      <c r="R33" s="70"/>
      <c r="S33" s="70"/>
    </row>
    <row r="34" spans="1:19" ht="66" customHeight="1" x14ac:dyDescent="0.25">
      <c r="B34" s="55"/>
      <c r="E34" s="53"/>
      <c r="F34" s="53"/>
      <c r="G34" s="53"/>
      <c r="J34" s="634" t="str">
        <f>CONCATENATE("Declaro para os devidos fins que, conforme legislação tributária municipal, a base de cálculo para ",J10,", é de ",R12*100,"%, com a respectiva alíquota de ",R13*100,"%.")</f>
        <v>Declaro para os devidos fins que, conforme legislação tributária municipal, a base de cálculo para Construção de Praças Urbanas, Rodovias, Ferrovias e recapeamento e pavimentação de vias urbanas, é de 50%, com a respectiva alíquota de 5%.</v>
      </c>
      <c r="K34" s="634"/>
      <c r="L34" s="634"/>
      <c r="M34" s="634"/>
      <c r="N34" s="634"/>
      <c r="O34" s="634"/>
      <c r="P34" s="634"/>
      <c r="Q34" s="634"/>
      <c r="R34" s="634"/>
      <c r="S34" s="634"/>
    </row>
    <row r="35" spans="1:19" ht="6.75" customHeight="1" x14ac:dyDescent="0.25">
      <c r="B35" s="55"/>
      <c r="E35" s="53"/>
      <c r="F35" s="53"/>
      <c r="G35" s="53"/>
    </row>
    <row r="36" spans="1:19" ht="61.5" customHeight="1" x14ac:dyDescent="0.25">
      <c r="B36" s="55"/>
      <c r="E36" s="53"/>
      <c r="F36" s="53"/>
      <c r="G36" s="53"/>
      <c r="J36" s="634" t="str">
        <f>CONCATENATE("Declaro para os devidos fins que o regime de Contribuição Previdenciária sobre a Receita Bruta adotado para elaboração do orçamento foi ",IF(R10="Sim","COM","SEM")," Desoneração, e que esta é a alternativa mais adequada para a Administração Pública.")</f>
        <v>Declaro para os devidos fins que o regime de Contribuição Previdenciária sobre a Receita Bruta adotado para elaboração do orçamento foi SEM Desoneração, e que esta é a alternativa mais adequada para a Administração Pública.</v>
      </c>
      <c r="K36" s="634"/>
      <c r="L36" s="634"/>
      <c r="M36" s="634"/>
      <c r="N36" s="634"/>
      <c r="O36" s="634"/>
      <c r="P36" s="634"/>
      <c r="Q36" s="634"/>
      <c r="R36" s="634"/>
      <c r="S36" s="634"/>
    </row>
    <row r="37" spans="1:19" ht="13.2" x14ac:dyDescent="0.25">
      <c r="A37" s="50" t="s">
        <v>240</v>
      </c>
      <c r="B37" s="52" t="s">
        <v>204</v>
      </c>
      <c r="C37" s="50" t="str">
        <f t="shared" si="0"/>
        <v>Fornecimento de Materiais e Equipamentos (aquisição indireta - em conjunto com licitação de obras)-AC</v>
      </c>
      <c r="E37" s="53">
        <v>1.4999999999999999E-2</v>
      </c>
      <c r="F37" s="53">
        <v>3.4500000000000003E-2</v>
      </c>
      <c r="G37" s="53">
        <v>4.4900000000000002E-2</v>
      </c>
    </row>
    <row r="38" spans="1:19" ht="78" customHeight="1" x14ac:dyDescent="0.25">
      <c r="A38" s="50" t="e">
        <f>#REF!</f>
        <v>#REF!</v>
      </c>
      <c r="B38" s="55" t="s">
        <v>209</v>
      </c>
      <c r="C38" s="50" t="e">
        <f t="shared" si="0"/>
        <v>#REF!</v>
      </c>
      <c r="E38" s="53">
        <v>0.111</v>
      </c>
      <c r="F38" s="53">
        <v>0.14019999999999999</v>
      </c>
      <c r="G38" s="53">
        <v>0.16800000000000001</v>
      </c>
      <c r="J38" s="626" t="s">
        <v>8</v>
      </c>
      <c r="K38" s="627"/>
      <c r="L38" s="627"/>
      <c r="M38" s="627"/>
      <c r="N38" s="74"/>
      <c r="O38" s="75"/>
      <c r="P38" s="76"/>
      <c r="Q38" s="74"/>
      <c r="R38" s="74"/>
      <c r="S38" s="77"/>
    </row>
    <row r="39" spans="1:19" ht="15.75" customHeight="1" x14ac:dyDescent="0.25">
      <c r="A39" s="50" t="s">
        <v>241</v>
      </c>
      <c r="B39" s="52" t="s">
        <v>242</v>
      </c>
      <c r="C39" s="50" t="str">
        <f t="shared" si="0"/>
        <v>Estudos e Projetos, Planos e Gerenciamento e outros correlatos-K1</v>
      </c>
      <c r="E39" s="53" t="s">
        <v>127</v>
      </c>
      <c r="F39" s="53" t="s">
        <v>127</v>
      </c>
      <c r="G39" s="53" t="s">
        <v>127</v>
      </c>
    </row>
    <row r="40" spans="1:19" ht="15.75" customHeight="1" x14ac:dyDescent="0.25">
      <c r="A40" s="50" t="e">
        <f>#REF!</f>
        <v>#REF!</v>
      </c>
      <c r="B40" s="52" t="s">
        <v>243</v>
      </c>
      <c r="C40" s="50" t="e">
        <f t="shared" si="0"/>
        <v>#REF!</v>
      </c>
      <c r="E40" s="53" t="s">
        <v>127</v>
      </c>
      <c r="F40" s="53" t="s">
        <v>127</v>
      </c>
      <c r="G40" s="53" t="s">
        <v>127</v>
      </c>
      <c r="J40" s="628"/>
      <c r="K40" s="628"/>
      <c r="L40" s="628"/>
      <c r="M40" s="628"/>
      <c r="P40" s="628"/>
      <c r="Q40" s="628"/>
      <c r="R40" s="628"/>
      <c r="S40" s="628"/>
    </row>
    <row r="41" spans="1:19" ht="15.75" customHeight="1" x14ac:dyDescent="0.25">
      <c r="A41" s="50" t="e">
        <f>A40</f>
        <v>#REF!</v>
      </c>
      <c r="B41" s="52" t="s">
        <v>243</v>
      </c>
      <c r="C41" s="50" t="e">
        <f t="shared" si="0"/>
        <v>#REF!</v>
      </c>
      <c r="E41" s="53" t="s">
        <v>127</v>
      </c>
      <c r="F41" s="53" t="s">
        <v>127</v>
      </c>
      <c r="G41" s="53" t="s">
        <v>127</v>
      </c>
      <c r="J41" s="71"/>
      <c r="K41" s="625"/>
      <c r="L41" s="625"/>
      <c r="M41" s="625"/>
      <c r="N41" s="72"/>
      <c r="O41" s="72"/>
      <c r="P41" s="71"/>
      <c r="Q41" s="71"/>
      <c r="R41" s="71"/>
      <c r="S41" s="71"/>
    </row>
    <row r="42" spans="1:19" ht="15.75" customHeight="1" x14ac:dyDescent="0.25">
      <c r="A42" s="50" t="e">
        <f>A41</f>
        <v>#REF!</v>
      </c>
      <c r="B42" s="52" t="s">
        <v>244</v>
      </c>
      <c r="C42" s="50" t="e">
        <f t="shared" si="0"/>
        <v>#REF!</v>
      </c>
      <c r="E42" s="53" t="s">
        <v>127</v>
      </c>
      <c r="F42" s="53">
        <v>0.12</v>
      </c>
      <c r="G42" s="53" t="s">
        <v>127</v>
      </c>
    </row>
    <row r="43" spans="1:19" ht="15.75" customHeight="1" x14ac:dyDescent="0.25">
      <c r="A43" s="50" t="e">
        <f>A42</f>
        <v>#REF!</v>
      </c>
      <c r="B43" s="55" t="s">
        <v>209</v>
      </c>
      <c r="C43" s="50" t="e">
        <f t="shared" si="0"/>
        <v>#REF!</v>
      </c>
      <c r="E43" s="53" t="s">
        <v>127</v>
      </c>
      <c r="F43" s="53" t="s">
        <v>127</v>
      </c>
      <c r="G43" s="53" t="s">
        <v>127</v>
      </c>
    </row>
    <row r="44" spans="1:19" ht="15.75" customHeight="1" x14ac:dyDescent="0.25">
      <c r="J44" s="622">
        <f ca="1">TODAY()</f>
        <v>45040</v>
      </c>
      <c r="K44" s="623"/>
      <c r="L44" s="623"/>
      <c r="M44" s="623"/>
      <c r="N44" s="623"/>
      <c r="O44" s="623"/>
      <c r="P44" s="623"/>
      <c r="Q44" s="623"/>
      <c r="R44" s="623"/>
      <c r="S44" s="623"/>
    </row>
    <row r="45" spans="1:19" ht="15.75" customHeight="1" x14ac:dyDescent="0.25">
      <c r="J45" s="622" t="str">
        <f>'ENCARGOS SOCIAIS'!A47</f>
        <v>BARREIRINHAS - MA</v>
      </c>
      <c r="K45" s="623"/>
      <c r="L45" s="623"/>
      <c r="M45" s="623"/>
      <c r="N45" s="623"/>
      <c r="O45" s="623"/>
      <c r="P45" s="623"/>
      <c r="Q45" s="623"/>
      <c r="R45" s="623"/>
      <c r="S45" s="623"/>
    </row>
    <row r="46" spans="1:19" ht="15.75" hidden="1" customHeight="1" x14ac:dyDescent="0.25">
      <c r="A46" s="50" t="s">
        <v>203</v>
      </c>
    </row>
    <row r="47" spans="1:19" ht="15.75" hidden="1" customHeight="1" x14ac:dyDescent="0.25">
      <c r="A47" s="50" t="s">
        <v>210</v>
      </c>
    </row>
    <row r="48" spans="1:19" ht="15.75" hidden="1" customHeight="1" x14ac:dyDescent="0.25">
      <c r="A48" s="50" t="s">
        <v>215</v>
      </c>
    </row>
    <row r="49" spans="1:7" ht="15.75" hidden="1" customHeight="1" x14ac:dyDescent="0.25">
      <c r="A49" s="50" t="s">
        <v>224</v>
      </c>
    </row>
    <row r="50" spans="1:7" ht="15.75" hidden="1" customHeight="1" x14ac:dyDescent="0.25">
      <c r="A50" s="50" t="s">
        <v>233</v>
      </c>
    </row>
    <row r="51" spans="1:7" ht="15.75" hidden="1" customHeight="1" x14ac:dyDescent="0.25">
      <c r="A51" s="50" t="s">
        <v>240</v>
      </c>
    </row>
    <row r="52" spans="1:7" ht="15.75" hidden="1" customHeight="1" x14ac:dyDescent="0.25">
      <c r="A52" s="50" t="s">
        <v>245</v>
      </c>
    </row>
    <row r="53" spans="1:7" ht="15.75" hidden="1" customHeight="1" x14ac:dyDescent="0.25">
      <c r="A53" s="50" t="s">
        <v>241</v>
      </c>
    </row>
    <row r="54" spans="1:7" ht="15.75" hidden="1" customHeight="1" x14ac:dyDescent="0.25">
      <c r="A54" s="73"/>
      <c r="B54" s="72"/>
      <c r="C54" s="72"/>
      <c r="D54" s="72"/>
      <c r="E54" s="72"/>
      <c r="F54" s="72"/>
      <c r="G54" s="72"/>
    </row>
    <row r="55" spans="1:7" ht="12.75" customHeight="1" x14ac:dyDescent="0.25"/>
    <row r="56" spans="1:7" ht="12.75" customHeight="1" x14ac:dyDescent="0.25"/>
    <row r="57" spans="1:7" ht="12.75" customHeight="1" x14ac:dyDescent="0.25"/>
    <row r="58" spans="1:7" ht="12.75" customHeight="1" x14ac:dyDescent="0.25"/>
  </sheetData>
  <mergeCells count="43">
    <mergeCell ref="J9:Q9"/>
    <mergeCell ref="R9:S9"/>
    <mergeCell ref="J10:Q10"/>
    <mergeCell ref="R10:S10"/>
    <mergeCell ref="J3:P6"/>
    <mergeCell ref="J12:Q12"/>
    <mergeCell ref="R12:S12"/>
    <mergeCell ref="J13:Q13"/>
    <mergeCell ref="R13:S13"/>
    <mergeCell ref="J15:M16"/>
    <mergeCell ref="N15:N16"/>
    <mergeCell ref="O15:O16"/>
    <mergeCell ref="P15:P16"/>
    <mergeCell ref="Q15:Q16"/>
    <mergeCell ref="R15:R16"/>
    <mergeCell ref="Q26:S26"/>
    <mergeCell ref="K28:S28"/>
    <mergeCell ref="J30:S30"/>
    <mergeCell ref="S15:S16"/>
    <mergeCell ref="U15:V23"/>
    <mergeCell ref="J17:M17"/>
    <mergeCell ref="J18:M18"/>
    <mergeCell ref="J19:M19"/>
    <mergeCell ref="J20:M20"/>
    <mergeCell ref="J21:M21"/>
    <mergeCell ref="J22:M22"/>
    <mergeCell ref="J23:M23"/>
    <mergeCell ref="J45:S45"/>
    <mergeCell ref="J44:S44"/>
    <mergeCell ref="J7:S7"/>
    <mergeCell ref="K41:M41"/>
    <mergeCell ref="J38:M38"/>
    <mergeCell ref="J40:M40"/>
    <mergeCell ref="P40:S40"/>
    <mergeCell ref="M31:M32"/>
    <mergeCell ref="N31:P31"/>
    <mergeCell ref="Q31:Q32"/>
    <mergeCell ref="N32:P32"/>
    <mergeCell ref="J34:S34"/>
    <mergeCell ref="J36:S36"/>
    <mergeCell ref="J24:M24"/>
    <mergeCell ref="J25:M25"/>
    <mergeCell ref="J26:M26"/>
  </mergeCells>
  <conditionalFormatting sqref="J25:O25">
    <cfRule type="expression" dxfId="7" priority="6" stopIfTrue="1">
      <formula>$R$10="Não"</formula>
    </cfRule>
  </conditionalFormatting>
  <conditionalFormatting sqref="J26:O26">
    <cfRule type="expression" dxfId="6" priority="5" stopIfTrue="1">
      <formula>$R$10="sim"</formula>
    </cfRule>
  </conditionalFormatting>
  <conditionalFormatting sqref="J28:S28">
    <cfRule type="expression" dxfId="5" priority="2" stopIfTrue="1">
      <formula>AND(NOT($W$26),NOT($W$28))</formula>
    </cfRule>
  </conditionalFormatting>
  <conditionalFormatting sqref="P17:P26">
    <cfRule type="expression" dxfId="4" priority="7" stopIfTrue="1">
      <formula>AND(P17&lt;&gt;"OK",P17&lt;&gt;"-",P17&lt;&gt;"")</formula>
    </cfRule>
    <cfRule type="cellIs" dxfId="3" priority="8" stopIfTrue="1" operator="equal">
      <formula>"OK"</formula>
    </cfRule>
  </conditionalFormatting>
  <conditionalFormatting sqref="Q17:S17">
    <cfRule type="expression" dxfId="2" priority="13" stopIfTrue="1">
      <formula>$J$12=$A$54</formula>
    </cfRule>
  </conditionalFormatting>
  <conditionalFormatting sqref="Q18:S25">
    <cfRule type="expression" dxfId="1" priority="12" stopIfTrue="1">
      <formula>$J$10=$A$52</formula>
    </cfRule>
  </conditionalFormatting>
  <conditionalFormatting sqref="Q26:S26">
    <cfRule type="expression" dxfId="0" priority="4" stopIfTrue="1">
      <formula>$R$10="sim"</formula>
    </cfRule>
  </conditionalFormatting>
  <dataValidations count="6">
    <dataValidation type="list" allowBlank="1" showInputMessage="1" showErrorMessage="1" sqref="J10:Q10 WVR983045:WVY983045 WLV983045:WMC983045 WBZ983045:WCG983045 VSD983045:VSK983045 VIH983045:VIO983045 UYL983045:UYS983045 UOP983045:UOW983045 UET983045:UFA983045 TUX983045:TVE983045 TLB983045:TLI983045 TBF983045:TBM983045 SRJ983045:SRQ983045 SHN983045:SHU983045 RXR983045:RXY983045 RNV983045:ROC983045 RDZ983045:REG983045 QUD983045:QUK983045 QKH983045:QKO983045 QAL983045:QAS983045 PQP983045:PQW983045 PGT983045:PHA983045 OWX983045:OXE983045 ONB983045:ONI983045 ODF983045:ODM983045 NTJ983045:NTQ983045 NJN983045:NJU983045 MZR983045:MZY983045 MPV983045:MQC983045 MFZ983045:MGG983045 LWD983045:LWK983045 LMH983045:LMO983045 LCL983045:LCS983045 KSP983045:KSW983045 KIT983045:KJA983045 JYX983045:JZE983045 JPB983045:JPI983045 JFF983045:JFM983045 IVJ983045:IVQ983045 ILN983045:ILU983045 IBR983045:IBY983045 HRV983045:HSC983045 HHZ983045:HIG983045 GYD983045:GYK983045 GOH983045:GOO983045 GEL983045:GES983045 FUP983045:FUW983045 FKT983045:FLA983045 FAX983045:FBE983045 ERB983045:ERI983045 EHF983045:EHM983045 DXJ983045:DXQ983045 DNN983045:DNU983045 DDR983045:DDY983045 CTV983045:CUC983045 CJZ983045:CKG983045 CAD983045:CAK983045 BQH983045:BQO983045 BGL983045:BGS983045 AWP983045:AWW983045 AMT983045:ANA983045 ACX983045:ADE983045 TB983045:TI983045 JF983045:JM983045 J983045:Q983045 WVR917509:WVY917509 WLV917509:WMC917509 WBZ917509:WCG917509 VSD917509:VSK917509 VIH917509:VIO917509 UYL917509:UYS917509 UOP917509:UOW917509 UET917509:UFA917509 TUX917509:TVE917509 TLB917509:TLI917509 TBF917509:TBM917509 SRJ917509:SRQ917509 SHN917509:SHU917509 RXR917509:RXY917509 RNV917509:ROC917509 RDZ917509:REG917509 QUD917509:QUK917509 QKH917509:QKO917509 QAL917509:QAS917509 PQP917509:PQW917509 PGT917509:PHA917509 OWX917509:OXE917509 ONB917509:ONI917509 ODF917509:ODM917509 NTJ917509:NTQ917509 NJN917509:NJU917509 MZR917509:MZY917509 MPV917509:MQC917509 MFZ917509:MGG917509 LWD917509:LWK917509 LMH917509:LMO917509 LCL917509:LCS917509 KSP917509:KSW917509 KIT917509:KJA917509 JYX917509:JZE917509 JPB917509:JPI917509 JFF917509:JFM917509 IVJ917509:IVQ917509 ILN917509:ILU917509 IBR917509:IBY917509 HRV917509:HSC917509 HHZ917509:HIG917509 GYD917509:GYK917509 GOH917509:GOO917509 GEL917509:GES917509 FUP917509:FUW917509 FKT917509:FLA917509 FAX917509:FBE917509 ERB917509:ERI917509 EHF917509:EHM917509 DXJ917509:DXQ917509 DNN917509:DNU917509 DDR917509:DDY917509 CTV917509:CUC917509 CJZ917509:CKG917509 CAD917509:CAK917509 BQH917509:BQO917509 BGL917509:BGS917509 AWP917509:AWW917509 AMT917509:ANA917509 ACX917509:ADE917509 TB917509:TI917509 JF917509:JM917509 J917509:Q917509 WVR851973:WVY851973 WLV851973:WMC851973 WBZ851973:WCG851973 VSD851973:VSK851973 VIH851973:VIO851973 UYL851973:UYS851973 UOP851973:UOW851973 UET851973:UFA851973 TUX851973:TVE851973 TLB851973:TLI851973 TBF851973:TBM851973 SRJ851973:SRQ851973 SHN851973:SHU851973 RXR851973:RXY851973 RNV851973:ROC851973 RDZ851973:REG851973 QUD851973:QUK851973 QKH851973:QKO851973 QAL851973:QAS851973 PQP851973:PQW851973 PGT851973:PHA851973 OWX851973:OXE851973 ONB851973:ONI851973 ODF851973:ODM851973 NTJ851973:NTQ851973 NJN851973:NJU851973 MZR851973:MZY851973 MPV851973:MQC851973 MFZ851973:MGG851973 LWD851973:LWK851973 LMH851973:LMO851973 LCL851973:LCS851973 KSP851973:KSW851973 KIT851973:KJA851973 JYX851973:JZE851973 JPB851973:JPI851973 JFF851973:JFM851973 IVJ851973:IVQ851973 ILN851973:ILU851973 IBR851973:IBY851973 HRV851973:HSC851973 HHZ851973:HIG851973 GYD851973:GYK851973 GOH851973:GOO851973 GEL851973:GES851973 FUP851973:FUW851973 FKT851973:FLA851973 FAX851973:FBE851973 ERB851973:ERI851973 EHF851973:EHM851973 DXJ851973:DXQ851973 DNN851973:DNU851973 DDR851973:DDY851973 CTV851973:CUC851973 CJZ851973:CKG851973 CAD851973:CAK851973 BQH851973:BQO851973 BGL851973:BGS851973 AWP851973:AWW851973 AMT851973:ANA851973 ACX851973:ADE851973 TB851973:TI851973 JF851973:JM851973 J851973:Q851973 WVR786437:WVY786437 WLV786437:WMC786437 WBZ786437:WCG786437 VSD786437:VSK786437 VIH786437:VIO786437 UYL786437:UYS786437 UOP786437:UOW786437 UET786437:UFA786437 TUX786437:TVE786437 TLB786437:TLI786437 TBF786437:TBM786437 SRJ786437:SRQ786437 SHN786437:SHU786437 RXR786437:RXY786437 RNV786437:ROC786437 RDZ786437:REG786437 QUD786437:QUK786437 QKH786437:QKO786437 QAL786437:QAS786437 PQP786437:PQW786437 PGT786437:PHA786437 OWX786437:OXE786437 ONB786437:ONI786437 ODF786437:ODM786437 NTJ786437:NTQ786437 NJN786437:NJU786437 MZR786437:MZY786437 MPV786437:MQC786437 MFZ786437:MGG786437 LWD786437:LWK786437 LMH786437:LMO786437 LCL786437:LCS786437 KSP786437:KSW786437 KIT786437:KJA786437 JYX786437:JZE786437 JPB786437:JPI786437 JFF786437:JFM786437 IVJ786437:IVQ786437 ILN786437:ILU786437 IBR786437:IBY786437 HRV786437:HSC786437 HHZ786437:HIG786437 GYD786437:GYK786437 GOH786437:GOO786437 GEL786437:GES786437 FUP786437:FUW786437 FKT786437:FLA786437 FAX786437:FBE786437 ERB786437:ERI786437 EHF786437:EHM786437 DXJ786437:DXQ786437 DNN786437:DNU786437 DDR786437:DDY786437 CTV786437:CUC786437 CJZ786437:CKG786437 CAD786437:CAK786437 BQH786437:BQO786437 BGL786437:BGS786437 AWP786437:AWW786437 AMT786437:ANA786437 ACX786437:ADE786437 TB786437:TI786437 JF786437:JM786437 J786437:Q786437 WVR720901:WVY720901 WLV720901:WMC720901 WBZ720901:WCG720901 VSD720901:VSK720901 VIH720901:VIO720901 UYL720901:UYS720901 UOP720901:UOW720901 UET720901:UFA720901 TUX720901:TVE720901 TLB720901:TLI720901 TBF720901:TBM720901 SRJ720901:SRQ720901 SHN720901:SHU720901 RXR720901:RXY720901 RNV720901:ROC720901 RDZ720901:REG720901 QUD720901:QUK720901 QKH720901:QKO720901 QAL720901:QAS720901 PQP720901:PQW720901 PGT720901:PHA720901 OWX720901:OXE720901 ONB720901:ONI720901 ODF720901:ODM720901 NTJ720901:NTQ720901 NJN720901:NJU720901 MZR720901:MZY720901 MPV720901:MQC720901 MFZ720901:MGG720901 LWD720901:LWK720901 LMH720901:LMO720901 LCL720901:LCS720901 KSP720901:KSW720901 KIT720901:KJA720901 JYX720901:JZE720901 JPB720901:JPI720901 JFF720901:JFM720901 IVJ720901:IVQ720901 ILN720901:ILU720901 IBR720901:IBY720901 HRV720901:HSC720901 HHZ720901:HIG720901 GYD720901:GYK720901 GOH720901:GOO720901 GEL720901:GES720901 FUP720901:FUW720901 FKT720901:FLA720901 FAX720901:FBE720901 ERB720901:ERI720901 EHF720901:EHM720901 DXJ720901:DXQ720901 DNN720901:DNU720901 DDR720901:DDY720901 CTV720901:CUC720901 CJZ720901:CKG720901 CAD720901:CAK720901 BQH720901:BQO720901 BGL720901:BGS720901 AWP720901:AWW720901 AMT720901:ANA720901 ACX720901:ADE720901 TB720901:TI720901 JF720901:JM720901 J720901:Q720901 WVR655365:WVY655365 WLV655365:WMC655365 WBZ655365:WCG655365 VSD655365:VSK655365 VIH655365:VIO655365 UYL655365:UYS655365 UOP655365:UOW655365 UET655365:UFA655365 TUX655365:TVE655365 TLB655365:TLI655365 TBF655365:TBM655365 SRJ655365:SRQ655365 SHN655365:SHU655365 RXR655365:RXY655365 RNV655365:ROC655365 RDZ655365:REG655365 QUD655365:QUK655365 QKH655365:QKO655365 QAL655365:QAS655365 PQP655365:PQW655365 PGT655365:PHA655365 OWX655365:OXE655365 ONB655365:ONI655365 ODF655365:ODM655365 NTJ655365:NTQ655365 NJN655365:NJU655365 MZR655365:MZY655365 MPV655365:MQC655365 MFZ655365:MGG655365 LWD655365:LWK655365 LMH655365:LMO655365 LCL655365:LCS655365 KSP655365:KSW655365 KIT655365:KJA655365 JYX655365:JZE655365 JPB655365:JPI655365 JFF655365:JFM655365 IVJ655365:IVQ655365 ILN655365:ILU655365 IBR655365:IBY655365 HRV655365:HSC655365 HHZ655365:HIG655365 GYD655365:GYK655365 GOH655365:GOO655365 GEL655365:GES655365 FUP655365:FUW655365 FKT655365:FLA655365 FAX655365:FBE655365 ERB655365:ERI655365 EHF655365:EHM655365 DXJ655365:DXQ655365 DNN655365:DNU655365 DDR655365:DDY655365 CTV655365:CUC655365 CJZ655365:CKG655365 CAD655365:CAK655365 BQH655365:BQO655365 BGL655365:BGS655365 AWP655365:AWW655365 AMT655365:ANA655365 ACX655365:ADE655365 TB655365:TI655365 JF655365:JM655365 J655365:Q655365 WVR589829:WVY589829 WLV589829:WMC589829 WBZ589829:WCG589829 VSD589829:VSK589829 VIH589829:VIO589829 UYL589829:UYS589829 UOP589829:UOW589829 UET589829:UFA589829 TUX589829:TVE589829 TLB589829:TLI589829 TBF589829:TBM589829 SRJ589829:SRQ589829 SHN589829:SHU589829 RXR589829:RXY589829 RNV589829:ROC589829 RDZ589829:REG589829 QUD589829:QUK589829 QKH589829:QKO589829 QAL589829:QAS589829 PQP589829:PQW589829 PGT589829:PHA589829 OWX589829:OXE589829 ONB589829:ONI589829 ODF589829:ODM589829 NTJ589829:NTQ589829 NJN589829:NJU589829 MZR589829:MZY589829 MPV589829:MQC589829 MFZ589829:MGG589829 LWD589829:LWK589829 LMH589829:LMO589829 LCL589829:LCS589829 KSP589829:KSW589829 KIT589829:KJA589829 JYX589829:JZE589829 JPB589829:JPI589829 JFF589829:JFM589829 IVJ589829:IVQ589829 ILN589829:ILU589829 IBR589829:IBY589829 HRV589829:HSC589829 HHZ589829:HIG589829 GYD589829:GYK589829 GOH589829:GOO589829 GEL589829:GES589829 FUP589829:FUW589829 FKT589829:FLA589829 FAX589829:FBE589829 ERB589829:ERI589829 EHF589829:EHM589829 DXJ589829:DXQ589829 DNN589829:DNU589829 DDR589829:DDY589829 CTV589829:CUC589829 CJZ589829:CKG589829 CAD589829:CAK589829 BQH589829:BQO589829 BGL589829:BGS589829 AWP589829:AWW589829 AMT589829:ANA589829 ACX589829:ADE589829 TB589829:TI589829 JF589829:JM589829 J589829:Q589829 WVR524293:WVY524293 WLV524293:WMC524293 WBZ524293:WCG524293 VSD524293:VSK524293 VIH524293:VIO524293 UYL524293:UYS524293 UOP524293:UOW524293 UET524293:UFA524293 TUX524293:TVE524293 TLB524293:TLI524293 TBF524293:TBM524293 SRJ524293:SRQ524293 SHN524293:SHU524293 RXR524293:RXY524293 RNV524293:ROC524293 RDZ524293:REG524293 QUD524293:QUK524293 QKH524293:QKO524293 QAL524293:QAS524293 PQP524293:PQW524293 PGT524293:PHA524293 OWX524293:OXE524293 ONB524293:ONI524293 ODF524293:ODM524293 NTJ524293:NTQ524293 NJN524293:NJU524293 MZR524293:MZY524293 MPV524293:MQC524293 MFZ524293:MGG524293 LWD524293:LWK524293 LMH524293:LMO524293 LCL524293:LCS524293 KSP524293:KSW524293 KIT524293:KJA524293 JYX524293:JZE524293 JPB524293:JPI524293 JFF524293:JFM524293 IVJ524293:IVQ524293 ILN524293:ILU524293 IBR524293:IBY524293 HRV524293:HSC524293 HHZ524293:HIG524293 GYD524293:GYK524293 GOH524293:GOO524293 GEL524293:GES524293 FUP524293:FUW524293 FKT524293:FLA524293 FAX524293:FBE524293 ERB524293:ERI524293 EHF524293:EHM524293 DXJ524293:DXQ524293 DNN524293:DNU524293 DDR524293:DDY524293 CTV524293:CUC524293 CJZ524293:CKG524293 CAD524293:CAK524293 BQH524293:BQO524293 BGL524293:BGS524293 AWP524293:AWW524293 AMT524293:ANA524293 ACX524293:ADE524293 TB524293:TI524293 JF524293:JM524293 J524293:Q524293 WVR458757:WVY458757 WLV458757:WMC458757 WBZ458757:WCG458757 VSD458757:VSK458757 VIH458757:VIO458757 UYL458757:UYS458757 UOP458757:UOW458757 UET458757:UFA458757 TUX458757:TVE458757 TLB458757:TLI458757 TBF458757:TBM458757 SRJ458757:SRQ458757 SHN458757:SHU458757 RXR458757:RXY458757 RNV458757:ROC458757 RDZ458757:REG458757 QUD458757:QUK458757 QKH458757:QKO458757 QAL458757:QAS458757 PQP458757:PQW458757 PGT458757:PHA458757 OWX458757:OXE458757 ONB458757:ONI458757 ODF458757:ODM458757 NTJ458757:NTQ458757 NJN458757:NJU458757 MZR458757:MZY458757 MPV458757:MQC458757 MFZ458757:MGG458757 LWD458757:LWK458757 LMH458757:LMO458757 LCL458757:LCS458757 KSP458757:KSW458757 KIT458757:KJA458757 JYX458757:JZE458757 JPB458757:JPI458757 JFF458757:JFM458757 IVJ458757:IVQ458757 ILN458757:ILU458757 IBR458757:IBY458757 HRV458757:HSC458757 HHZ458757:HIG458757 GYD458757:GYK458757 GOH458757:GOO458757 GEL458757:GES458757 FUP458757:FUW458757 FKT458757:FLA458757 FAX458757:FBE458757 ERB458757:ERI458757 EHF458757:EHM458757 DXJ458757:DXQ458757 DNN458757:DNU458757 DDR458757:DDY458757 CTV458757:CUC458757 CJZ458757:CKG458757 CAD458757:CAK458757 BQH458757:BQO458757 BGL458757:BGS458757 AWP458757:AWW458757 AMT458757:ANA458757 ACX458757:ADE458757 TB458757:TI458757 JF458757:JM458757 J458757:Q458757 WVR393221:WVY393221 WLV393221:WMC393221 WBZ393221:WCG393221 VSD393221:VSK393221 VIH393221:VIO393221 UYL393221:UYS393221 UOP393221:UOW393221 UET393221:UFA393221 TUX393221:TVE393221 TLB393221:TLI393221 TBF393221:TBM393221 SRJ393221:SRQ393221 SHN393221:SHU393221 RXR393221:RXY393221 RNV393221:ROC393221 RDZ393221:REG393221 QUD393221:QUK393221 QKH393221:QKO393221 QAL393221:QAS393221 PQP393221:PQW393221 PGT393221:PHA393221 OWX393221:OXE393221 ONB393221:ONI393221 ODF393221:ODM393221 NTJ393221:NTQ393221 NJN393221:NJU393221 MZR393221:MZY393221 MPV393221:MQC393221 MFZ393221:MGG393221 LWD393221:LWK393221 LMH393221:LMO393221 LCL393221:LCS393221 KSP393221:KSW393221 KIT393221:KJA393221 JYX393221:JZE393221 JPB393221:JPI393221 JFF393221:JFM393221 IVJ393221:IVQ393221 ILN393221:ILU393221 IBR393221:IBY393221 HRV393221:HSC393221 HHZ393221:HIG393221 GYD393221:GYK393221 GOH393221:GOO393221 GEL393221:GES393221 FUP393221:FUW393221 FKT393221:FLA393221 FAX393221:FBE393221 ERB393221:ERI393221 EHF393221:EHM393221 DXJ393221:DXQ393221 DNN393221:DNU393221 DDR393221:DDY393221 CTV393221:CUC393221 CJZ393221:CKG393221 CAD393221:CAK393221 BQH393221:BQO393221 BGL393221:BGS393221 AWP393221:AWW393221 AMT393221:ANA393221 ACX393221:ADE393221 TB393221:TI393221 JF393221:JM393221 J393221:Q393221 WVR327685:WVY327685 WLV327685:WMC327685 WBZ327685:WCG327685 VSD327685:VSK327685 VIH327685:VIO327685 UYL327685:UYS327685 UOP327685:UOW327685 UET327685:UFA327685 TUX327685:TVE327685 TLB327685:TLI327685 TBF327685:TBM327685 SRJ327685:SRQ327685 SHN327685:SHU327685 RXR327685:RXY327685 RNV327685:ROC327685 RDZ327685:REG327685 QUD327685:QUK327685 QKH327685:QKO327685 QAL327685:QAS327685 PQP327685:PQW327685 PGT327685:PHA327685 OWX327685:OXE327685 ONB327685:ONI327685 ODF327685:ODM327685 NTJ327685:NTQ327685 NJN327685:NJU327685 MZR327685:MZY327685 MPV327685:MQC327685 MFZ327685:MGG327685 LWD327685:LWK327685 LMH327685:LMO327685 LCL327685:LCS327685 KSP327685:KSW327685 KIT327685:KJA327685 JYX327685:JZE327685 JPB327685:JPI327685 JFF327685:JFM327685 IVJ327685:IVQ327685 ILN327685:ILU327685 IBR327685:IBY327685 HRV327685:HSC327685 HHZ327685:HIG327685 GYD327685:GYK327685 GOH327685:GOO327685 GEL327685:GES327685 FUP327685:FUW327685 FKT327685:FLA327685 FAX327685:FBE327685 ERB327685:ERI327685 EHF327685:EHM327685 DXJ327685:DXQ327685 DNN327685:DNU327685 DDR327685:DDY327685 CTV327685:CUC327685 CJZ327685:CKG327685 CAD327685:CAK327685 BQH327685:BQO327685 BGL327685:BGS327685 AWP327685:AWW327685 AMT327685:ANA327685 ACX327685:ADE327685 TB327685:TI327685 JF327685:JM327685 J327685:Q327685 WVR262149:WVY262149 WLV262149:WMC262149 WBZ262149:WCG262149 VSD262149:VSK262149 VIH262149:VIO262149 UYL262149:UYS262149 UOP262149:UOW262149 UET262149:UFA262149 TUX262149:TVE262149 TLB262149:TLI262149 TBF262149:TBM262149 SRJ262149:SRQ262149 SHN262149:SHU262149 RXR262149:RXY262149 RNV262149:ROC262149 RDZ262149:REG262149 QUD262149:QUK262149 QKH262149:QKO262149 QAL262149:QAS262149 PQP262149:PQW262149 PGT262149:PHA262149 OWX262149:OXE262149 ONB262149:ONI262149 ODF262149:ODM262149 NTJ262149:NTQ262149 NJN262149:NJU262149 MZR262149:MZY262149 MPV262149:MQC262149 MFZ262149:MGG262149 LWD262149:LWK262149 LMH262149:LMO262149 LCL262149:LCS262149 KSP262149:KSW262149 KIT262149:KJA262149 JYX262149:JZE262149 JPB262149:JPI262149 JFF262149:JFM262149 IVJ262149:IVQ262149 ILN262149:ILU262149 IBR262149:IBY262149 HRV262149:HSC262149 HHZ262149:HIG262149 GYD262149:GYK262149 GOH262149:GOO262149 GEL262149:GES262149 FUP262149:FUW262149 FKT262149:FLA262149 FAX262149:FBE262149 ERB262149:ERI262149 EHF262149:EHM262149 DXJ262149:DXQ262149 DNN262149:DNU262149 DDR262149:DDY262149 CTV262149:CUC262149 CJZ262149:CKG262149 CAD262149:CAK262149 BQH262149:BQO262149 BGL262149:BGS262149 AWP262149:AWW262149 AMT262149:ANA262149 ACX262149:ADE262149 TB262149:TI262149 JF262149:JM262149 J262149:Q262149 WVR196613:WVY196613 WLV196613:WMC196613 WBZ196613:WCG196613 VSD196613:VSK196613 VIH196613:VIO196613 UYL196613:UYS196613 UOP196613:UOW196613 UET196613:UFA196613 TUX196613:TVE196613 TLB196613:TLI196613 TBF196613:TBM196613 SRJ196613:SRQ196613 SHN196613:SHU196613 RXR196613:RXY196613 RNV196613:ROC196613 RDZ196613:REG196613 QUD196613:QUK196613 QKH196613:QKO196613 QAL196613:QAS196613 PQP196613:PQW196613 PGT196613:PHA196613 OWX196613:OXE196613 ONB196613:ONI196613 ODF196613:ODM196613 NTJ196613:NTQ196613 NJN196613:NJU196613 MZR196613:MZY196613 MPV196613:MQC196613 MFZ196613:MGG196613 LWD196613:LWK196613 LMH196613:LMO196613 LCL196613:LCS196613 KSP196613:KSW196613 KIT196613:KJA196613 JYX196613:JZE196613 JPB196613:JPI196613 JFF196613:JFM196613 IVJ196613:IVQ196613 ILN196613:ILU196613 IBR196613:IBY196613 HRV196613:HSC196613 HHZ196613:HIG196613 GYD196613:GYK196613 GOH196613:GOO196613 GEL196613:GES196613 FUP196613:FUW196613 FKT196613:FLA196613 FAX196613:FBE196613 ERB196613:ERI196613 EHF196613:EHM196613 DXJ196613:DXQ196613 DNN196613:DNU196613 DDR196613:DDY196613 CTV196613:CUC196613 CJZ196613:CKG196613 CAD196613:CAK196613 BQH196613:BQO196613 BGL196613:BGS196613 AWP196613:AWW196613 AMT196613:ANA196613 ACX196613:ADE196613 TB196613:TI196613 JF196613:JM196613 J196613:Q196613 WVR131077:WVY131077 WLV131077:WMC131077 WBZ131077:WCG131077 VSD131077:VSK131077 VIH131077:VIO131077 UYL131077:UYS131077 UOP131077:UOW131077 UET131077:UFA131077 TUX131077:TVE131077 TLB131077:TLI131077 TBF131077:TBM131077 SRJ131077:SRQ131077 SHN131077:SHU131077 RXR131077:RXY131077 RNV131077:ROC131077 RDZ131077:REG131077 QUD131077:QUK131077 QKH131077:QKO131077 QAL131077:QAS131077 PQP131077:PQW131077 PGT131077:PHA131077 OWX131077:OXE131077 ONB131077:ONI131077 ODF131077:ODM131077 NTJ131077:NTQ131077 NJN131077:NJU131077 MZR131077:MZY131077 MPV131077:MQC131077 MFZ131077:MGG131077 LWD131077:LWK131077 LMH131077:LMO131077 LCL131077:LCS131077 KSP131077:KSW131077 KIT131077:KJA131077 JYX131077:JZE131077 JPB131077:JPI131077 JFF131077:JFM131077 IVJ131077:IVQ131077 ILN131077:ILU131077 IBR131077:IBY131077 HRV131077:HSC131077 HHZ131077:HIG131077 GYD131077:GYK131077 GOH131077:GOO131077 GEL131077:GES131077 FUP131077:FUW131077 FKT131077:FLA131077 FAX131077:FBE131077 ERB131077:ERI131077 EHF131077:EHM131077 DXJ131077:DXQ131077 DNN131077:DNU131077 DDR131077:DDY131077 CTV131077:CUC131077 CJZ131077:CKG131077 CAD131077:CAK131077 BQH131077:BQO131077 BGL131077:BGS131077 AWP131077:AWW131077 AMT131077:ANA131077 ACX131077:ADE131077 TB131077:TI131077 JF131077:JM131077 J131077:Q131077 WVR65541:WVY65541 WLV65541:WMC65541 WBZ65541:WCG65541 VSD65541:VSK65541 VIH65541:VIO65541 UYL65541:UYS65541 UOP65541:UOW65541 UET65541:UFA65541 TUX65541:TVE65541 TLB65541:TLI65541 TBF65541:TBM65541 SRJ65541:SRQ65541 SHN65541:SHU65541 RXR65541:RXY65541 RNV65541:ROC65541 RDZ65541:REG65541 QUD65541:QUK65541 QKH65541:QKO65541 QAL65541:QAS65541 PQP65541:PQW65541 PGT65541:PHA65541 OWX65541:OXE65541 ONB65541:ONI65541 ODF65541:ODM65541 NTJ65541:NTQ65541 NJN65541:NJU65541 MZR65541:MZY65541 MPV65541:MQC65541 MFZ65541:MGG65541 LWD65541:LWK65541 LMH65541:LMO65541 LCL65541:LCS65541 KSP65541:KSW65541 KIT65541:KJA65541 JYX65541:JZE65541 JPB65541:JPI65541 JFF65541:JFM65541 IVJ65541:IVQ65541 ILN65541:ILU65541 IBR65541:IBY65541 HRV65541:HSC65541 HHZ65541:HIG65541 GYD65541:GYK65541 GOH65541:GOO65541 GEL65541:GES65541 FUP65541:FUW65541 FKT65541:FLA65541 FAX65541:FBE65541 ERB65541:ERI65541 EHF65541:EHM65541 DXJ65541:DXQ65541 DNN65541:DNU65541 DDR65541:DDY65541 CTV65541:CUC65541 CJZ65541:CKG65541 CAD65541:CAK65541 BQH65541:BQO65541 BGL65541:BGS65541 AWP65541:AWW65541 AMT65541:ANA65541 ACX65541:ADE65541 TB65541:TI65541 JF65541:JM65541 J65541:Q65541 WVR10:WVY10 WLV10:WMC10 WBZ10:WCG10 VSD10:VSK10 VIH10:VIO10 UYL10:UYS10 UOP10:UOW10 UET10:UFA10 TUX10:TVE10 TLB10:TLI10 TBF10:TBM10 SRJ10:SRQ10 SHN10:SHU10 RXR10:RXY10 RNV10:ROC10 RDZ10:REG10 QUD10:QUK10 QKH10:QKO10 QAL10:QAS10 PQP10:PQW10 PGT10:PHA10 OWX10:OXE10 ONB10:ONI10 ODF10:ODM10 NTJ10:NTQ10 NJN10:NJU10 MZR10:MZY10 MPV10:MQC10 MFZ10:MGG10 LWD10:LWK10 LMH10:LMO10 LCL10:LCS10 KSP10:KSW10 KIT10:KJA10 JYX10:JZE10 JPB10:JPI10 JFF10:JFM10 IVJ10:IVQ10 ILN10:ILU10 IBR10:IBY10 HRV10:HSC10 HHZ10:HIG10 GYD10:GYK10 GOH10:GOO10 GEL10:GES10 FUP10:FUW10 FKT10:FLA10 FAX10:FBE10 ERB10:ERI10 EHF10:EHM10 DXJ10:DXQ10 DNN10:DNU10 DDR10:DDY10 CTV10:CUC10 CJZ10:CKG10 CAD10:CAK10 BQH10:BQO10 BGL10:BGS10 AWP10:AWW10 AMT10:ANA10 ACX10:ADE10 TB10:TI10 JF10:JM10" xr:uid="{00000000-0002-0000-1400-000000000000}">
      <formula1>$A$46:$A$53</formula1>
    </dataValidation>
    <dataValidation operator="greaterThanOrEqual" allowBlank="1" showInputMessage="1" showErrorMessage="1" errorTitle="Erro de valores" error="Digite um valor igual a 0% ou 2%." sqref="O24 JK24 TG24 ADC24 AMY24 AWU24 BGQ24 BQM24 CAI24 CKE24 CUA24 DDW24 DNS24 DXO24 EHK24 ERG24 FBC24 FKY24 FUU24 GEQ24 GOM24 GYI24 HIE24 HSA24 IBW24 ILS24 IVO24 JFK24 JPG24 JZC24 KIY24 KSU24 LCQ24 LMM24 LWI24 MGE24 MQA24 MZW24 NJS24 NTO24 ODK24 ONG24 OXC24 PGY24 PQU24 QAQ24 QKM24 QUI24 REE24 ROA24 RXW24 SHS24 SRO24 TBK24 TLG24 TVC24 UEY24 UOU24 UYQ24 VIM24 VSI24 WCE24 WMA24 WVW24 O65555 JK65555 TG65555 ADC65555 AMY65555 AWU65555 BGQ65555 BQM65555 CAI65555 CKE65555 CUA65555 DDW65555 DNS65555 DXO65555 EHK65555 ERG65555 FBC65555 FKY65555 FUU65555 GEQ65555 GOM65555 GYI65555 HIE65555 HSA65555 IBW65555 ILS65555 IVO65555 JFK65555 JPG65555 JZC65555 KIY65555 KSU65555 LCQ65555 LMM65555 LWI65555 MGE65555 MQA65555 MZW65555 NJS65555 NTO65555 ODK65555 ONG65555 OXC65555 PGY65555 PQU65555 QAQ65555 QKM65555 QUI65555 REE65555 ROA65555 RXW65555 SHS65555 SRO65555 TBK65555 TLG65555 TVC65555 UEY65555 UOU65555 UYQ65555 VIM65555 VSI65555 WCE65555 WMA65555 WVW65555 O131091 JK131091 TG131091 ADC131091 AMY131091 AWU131091 BGQ131091 BQM131091 CAI131091 CKE131091 CUA131091 DDW131091 DNS131091 DXO131091 EHK131091 ERG131091 FBC131091 FKY131091 FUU131091 GEQ131091 GOM131091 GYI131091 HIE131091 HSA131091 IBW131091 ILS131091 IVO131091 JFK131091 JPG131091 JZC131091 KIY131091 KSU131091 LCQ131091 LMM131091 LWI131091 MGE131091 MQA131091 MZW131091 NJS131091 NTO131091 ODK131091 ONG131091 OXC131091 PGY131091 PQU131091 QAQ131091 QKM131091 QUI131091 REE131091 ROA131091 RXW131091 SHS131091 SRO131091 TBK131091 TLG131091 TVC131091 UEY131091 UOU131091 UYQ131091 VIM131091 VSI131091 WCE131091 WMA131091 WVW131091 O196627 JK196627 TG196627 ADC196627 AMY196627 AWU196627 BGQ196627 BQM196627 CAI196627 CKE196627 CUA196627 DDW196627 DNS196627 DXO196627 EHK196627 ERG196627 FBC196627 FKY196627 FUU196627 GEQ196627 GOM196627 GYI196627 HIE196627 HSA196627 IBW196627 ILS196627 IVO196627 JFK196627 JPG196627 JZC196627 KIY196627 KSU196627 LCQ196627 LMM196627 LWI196627 MGE196627 MQA196627 MZW196627 NJS196627 NTO196627 ODK196627 ONG196627 OXC196627 PGY196627 PQU196627 QAQ196627 QKM196627 QUI196627 REE196627 ROA196627 RXW196627 SHS196627 SRO196627 TBK196627 TLG196627 TVC196627 UEY196627 UOU196627 UYQ196627 VIM196627 VSI196627 WCE196627 WMA196627 WVW196627 O262163 JK262163 TG262163 ADC262163 AMY262163 AWU262163 BGQ262163 BQM262163 CAI262163 CKE262163 CUA262163 DDW262163 DNS262163 DXO262163 EHK262163 ERG262163 FBC262163 FKY262163 FUU262163 GEQ262163 GOM262163 GYI262163 HIE262163 HSA262163 IBW262163 ILS262163 IVO262163 JFK262163 JPG262163 JZC262163 KIY262163 KSU262163 LCQ262163 LMM262163 LWI262163 MGE262163 MQA262163 MZW262163 NJS262163 NTO262163 ODK262163 ONG262163 OXC262163 PGY262163 PQU262163 QAQ262163 QKM262163 QUI262163 REE262163 ROA262163 RXW262163 SHS262163 SRO262163 TBK262163 TLG262163 TVC262163 UEY262163 UOU262163 UYQ262163 VIM262163 VSI262163 WCE262163 WMA262163 WVW262163 O327699 JK327699 TG327699 ADC327699 AMY327699 AWU327699 BGQ327699 BQM327699 CAI327699 CKE327699 CUA327699 DDW327699 DNS327699 DXO327699 EHK327699 ERG327699 FBC327699 FKY327699 FUU327699 GEQ327699 GOM327699 GYI327699 HIE327699 HSA327699 IBW327699 ILS327699 IVO327699 JFK327699 JPG327699 JZC327699 KIY327699 KSU327699 LCQ327699 LMM327699 LWI327699 MGE327699 MQA327699 MZW327699 NJS327699 NTO327699 ODK327699 ONG327699 OXC327699 PGY327699 PQU327699 QAQ327699 QKM327699 QUI327699 REE327699 ROA327699 RXW327699 SHS327699 SRO327699 TBK327699 TLG327699 TVC327699 UEY327699 UOU327699 UYQ327699 VIM327699 VSI327699 WCE327699 WMA327699 WVW327699 O393235 JK393235 TG393235 ADC393235 AMY393235 AWU393235 BGQ393235 BQM393235 CAI393235 CKE393235 CUA393235 DDW393235 DNS393235 DXO393235 EHK393235 ERG393235 FBC393235 FKY393235 FUU393235 GEQ393235 GOM393235 GYI393235 HIE393235 HSA393235 IBW393235 ILS393235 IVO393235 JFK393235 JPG393235 JZC393235 KIY393235 KSU393235 LCQ393235 LMM393235 LWI393235 MGE393235 MQA393235 MZW393235 NJS393235 NTO393235 ODK393235 ONG393235 OXC393235 PGY393235 PQU393235 QAQ393235 QKM393235 QUI393235 REE393235 ROA393235 RXW393235 SHS393235 SRO393235 TBK393235 TLG393235 TVC393235 UEY393235 UOU393235 UYQ393235 VIM393235 VSI393235 WCE393235 WMA393235 WVW393235 O458771 JK458771 TG458771 ADC458771 AMY458771 AWU458771 BGQ458771 BQM458771 CAI458771 CKE458771 CUA458771 DDW458771 DNS458771 DXO458771 EHK458771 ERG458771 FBC458771 FKY458771 FUU458771 GEQ458771 GOM458771 GYI458771 HIE458771 HSA458771 IBW458771 ILS458771 IVO458771 JFK458771 JPG458771 JZC458771 KIY458771 KSU458771 LCQ458771 LMM458771 LWI458771 MGE458771 MQA458771 MZW458771 NJS458771 NTO458771 ODK458771 ONG458771 OXC458771 PGY458771 PQU458771 QAQ458771 QKM458771 QUI458771 REE458771 ROA458771 RXW458771 SHS458771 SRO458771 TBK458771 TLG458771 TVC458771 UEY458771 UOU458771 UYQ458771 VIM458771 VSI458771 WCE458771 WMA458771 WVW458771 O524307 JK524307 TG524307 ADC524307 AMY524307 AWU524307 BGQ524307 BQM524307 CAI524307 CKE524307 CUA524307 DDW524307 DNS524307 DXO524307 EHK524307 ERG524307 FBC524307 FKY524307 FUU524307 GEQ524307 GOM524307 GYI524307 HIE524307 HSA524307 IBW524307 ILS524307 IVO524307 JFK524307 JPG524307 JZC524307 KIY524307 KSU524307 LCQ524307 LMM524307 LWI524307 MGE524307 MQA524307 MZW524307 NJS524307 NTO524307 ODK524307 ONG524307 OXC524307 PGY524307 PQU524307 QAQ524307 QKM524307 QUI524307 REE524307 ROA524307 RXW524307 SHS524307 SRO524307 TBK524307 TLG524307 TVC524307 UEY524307 UOU524307 UYQ524307 VIM524307 VSI524307 WCE524307 WMA524307 WVW524307 O589843 JK589843 TG589843 ADC589843 AMY589843 AWU589843 BGQ589843 BQM589843 CAI589843 CKE589843 CUA589843 DDW589843 DNS589843 DXO589843 EHK589843 ERG589843 FBC589843 FKY589843 FUU589843 GEQ589843 GOM589843 GYI589843 HIE589843 HSA589843 IBW589843 ILS589843 IVO589843 JFK589843 JPG589843 JZC589843 KIY589843 KSU589843 LCQ589843 LMM589843 LWI589843 MGE589843 MQA589843 MZW589843 NJS589843 NTO589843 ODK589843 ONG589843 OXC589843 PGY589843 PQU589843 QAQ589843 QKM589843 QUI589843 REE589843 ROA589843 RXW589843 SHS589843 SRO589843 TBK589843 TLG589843 TVC589843 UEY589843 UOU589843 UYQ589843 VIM589843 VSI589843 WCE589843 WMA589843 WVW589843 O655379 JK655379 TG655379 ADC655379 AMY655379 AWU655379 BGQ655379 BQM655379 CAI655379 CKE655379 CUA655379 DDW655379 DNS655379 DXO655379 EHK655379 ERG655379 FBC655379 FKY655379 FUU655379 GEQ655379 GOM655379 GYI655379 HIE655379 HSA655379 IBW655379 ILS655379 IVO655379 JFK655379 JPG655379 JZC655379 KIY655379 KSU655379 LCQ655379 LMM655379 LWI655379 MGE655379 MQA655379 MZW655379 NJS655379 NTO655379 ODK655379 ONG655379 OXC655379 PGY655379 PQU655379 QAQ655379 QKM655379 QUI655379 REE655379 ROA655379 RXW655379 SHS655379 SRO655379 TBK655379 TLG655379 TVC655379 UEY655379 UOU655379 UYQ655379 VIM655379 VSI655379 WCE655379 WMA655379 WVW655379 O720915 JK720915 TG720915 ADC720915 AMY720915 AWU720915 BGQ720915 BQM720915 CAI720915 CKE720915 CUA720915 DDW720915 DNS720915 DXO720915 EHK720915 ERG720915 FBC720915 FKY720915 FUU720915 GEQ720915 GOM720915 GYI720915 HIE720915 HSA720915 IBW720915 ILS720915 IVO720915 JFK720915 JPG720915 JZC720915 KIY720915 KSU720915 LCQ720915 LMM720915 LWI720915 MGE720915 MQA720915 MZW720915 NJS720915 NTO720915 ODK720915 ONG720915 OXC720915 PGY720915 PQU720915 QAQ720915 QKM720915 QUI720915 REE720915 ROA720915 RXW720915 SHS720915 SRO720915 TBK720915 TLG720915 TVC720915 UEY720915 UOU720915 UYQ720915 VIM720915 VSI720915 WCE720915 WMA720915 WVW720915 O786451 JK786451 TG786451 ADC786451 AMY786451 AWU786451 BGQ786451 BQM786451 CAI786451 CKE786451 CUA786451 DDW786451 DNS786451 DXO786451 EHK786451 ERG786451 FBC786451 FKY786451 FUU786451 GEQ786451 GOM786451 GYI786451 HIE786451 HSA786451 IBW786451 ILS786451 IVO786451 JFK786451 JPG786451 JZC786451 KIY786451 KSU786451 LCQ786451 LMM786451 LWI786451 MGE786451 MQA786451 MZW786451 NJS786451 NTO786451 ODK786451 ONG786451 OXC786451 PGY786451 PQU786451 QAQ786451 QKM786451 QUI786451 REE786451 ROA786451 RXW786451 SHS786451 SRO786451 TBK786451 TLG786451 TVC786451 UEY786451 UOU786451 UYQ786451 VIM786451 VSI786451 WCE786451 WMA786451 WVW786451 O851987 JK851987 TG851987 ADC851987 AMY851987 AWU851987 BGQ851987 BQM851987 CAI851987 CKE851987 CUA851987 DDW851987 DNS851987 DXO851987 EHK851987 ERG851987 FBC851987 FKY851987 FUU851987 GEQ851987 GOM851987 GYI851987 HIE851987 HSA851987 IBW851987 ILS851987 IVO851987 JFK851987 JPG851987 JZC851987 KIY851987 KSU851987 LCQ851987 LMM851987 LWI851987 MGE851987 MQA851987 MZW851987 NJS851987 NTO851987 ODK851987 ONG851987 OXC851987 PGY851987 PQU851987 QAQ851987 QKM851987 QUI851987 REE851987 ROA851987 RXW851987 SHS851987 SRO851987 TBK851987 TLG851987 TVC851987 UEY851987 UOU851987 UYQ851987 VIM851987 VSI851987 WCE851987 WMA851987 WVW851987 O917523 JK917523 TG917523 ADC917523 AMY917523 AWU917523 BGQ917523 BQM917523 CAI917523 CKE917523 CUA917523 DDW917523 DNS917523 DXO917523 EHK917523 ERG917523 FBC917523 FKY917523 FUU917523 GEQ917523 GOM917523 GYI917523 HIE917523 HSA917523 IBW917523 ILS917523 IVO917523 JFK917523 JPG917523 JZC917523 KIY917523 KSU917523 LCQ917523 LMM917523 LWI917523 MGE917523 MQA917523 MZW917523 NJS917523 NTO917523 ODK917523 ONG917523 OXC917523 PGY917523 PQU917523 QAQ917523 QKM917523 QUI917523 REE917523 ROA917523 RXW917523 SHS917523 SRO917523 TBK917523 TLG917523 TVC917523 UEY917523 UOU917523 UYQ917523 VIM917523 VSI917523 WCE917523 WMA917523 WVW917523 O983059 JK983059 TG983059 ADC983059 AMY983059 AWU983059 BGQ983059 BQM983059 CAI983059 CKE983059 CUA983059 DDW983059 DNS983059 DXO983059 EHK983059 ERG983059 FBC983059 FKY983059 FUU983059 GEQ983059 GOM983059 GYI983059 HIE983059 HSA983059 IBW983059 ILS983059 IVO983059 JFK983059 JPG983059 JZC983059 KIY983059 KSU983059 LCQ983059 LMM983059 LWI983059 MGE983059 MQA983059 MZW983059 NJS983059 NTO983059 ODK983059 ONG983059 OXC983059 PGY983059 PQU983059 QAQ983059 QKM983059 QUI983059 REE983059 ROA983059 RXW983059 SHS983059 SRO983059 TBK983059 TLG983059 TVC983059 UEY983059 UOU983059 UYQ983059 VIM983059 VSI983059 WCE983059 WMA983059 WVW983059" xr:uid="{00000000-0002-0000-1400-000001000000}"/>
    <dataValidation type="decimal" allowBlank="1" showInputMessage="1" showErrorMessage="1" errorTitle="Erro de valores" error="Digite um valor maior do que 0." sqref="O23 JK23 TG23 ADC23 AMY23 AWU23 BGQ23 BQM23 CAI23 CKE23 CUA23 DDW23 DNS23 DXO23 EHK23 ERG23 FBC23 FKY23 FUU23 GEQ23 GOM23 GYI23 HIE23 HSA23 IBW23 ILS23 IVO23 JFK23 JPG23 JZC23 KIY23 KSU23 LCQ23 LMM23 LWI23 MGE23 MQA23 MZW23 NJS23 NTO23 ODK23 ONG23 OXC23 PGY23 PQU23 QAQ23 QKM23 QUI23 REE23 ROA23 RXW23 SHS23 SRO23 TBK23 TLG23 TVC23 UEY23 UOU23 UYQ23 VIM23 VSI23 WCE23 WMA23 WVW23 O65554 JK65554 TG65554 ADC65554 AMY65554 AWU65554 BGQ65554 BQM65554 CAI65554 CKE65554 CUA65554 DDW65554 DNS65554 DXO65554 EHK65554 ERG65554 FBC65554 FKY65554 FUU65554 GEQ65554 GOM65554 GYI65554 HIE65554 HSA65554 IBW65554 ILS65554 IVO65554 JFK65554 JPG65554 JZC65554 KIY65554 KSU65554 LCQ65554 LMM65554 LWI65554 MGE65554 MQA65554 MZW65554 NJS65554 NTO65554 ODK65554 ONG65554 OXC65554 PGY65554 PQU65554 QAQ65554 QKM65554 QUI65554 REE65554 ROA65554 RXW65554 SHS65554 SRO65554 TBK65554 TLG65554 TVC65554 UEY65554 UOU65554 UYQ65554 VIM65554 VSI65554 WCE65554 WMA65554 WVW65554 O131090 JK131090 TG131090 ADC131090 AMY131090 AWU131090 BGQ131090 BQM131090 CAI131090 CKE131090 CUA131090 DDW131090 DNS131090 DXO131090 EHK131090 ERG131090 FBC131090 FKY131090 FUU131090 GEQ131090 GOM131090 GYI131090 HIE131090 HSA131090 IBW131090 ILS131090 IVO131090 JFK131090 JPG131090 JZC131090 KIY131090 KSU131090 LCQ131090 LMM131090 LWI131090 MGE131090 MQA131090 MZW131090 NJS131090 NTO131090 ODK131090 ONG131090 OXC131090 PGY131090 PQU131090 QAQ131090 QKM131090 QUI131090 REE131090 ROA131090 RXW131090 SHS131090 SRO131090 TBK131090 TLG131090 TVC131090 UEY131090 UOU131090 UYQ131090 VIM131090 VSI131090 WCE131090 WMA131090 WVW131090 O196626 JK196626 TG196626 ADC196626 AMY196626 AWU196626 BGQ196626 BQM196626 CAI196626 CKE196626 CUA196626 DDW196626 DNS196626 DXO196626 EHK196626 ERG196626 FBC196626 FKY196626 FUU196626 GEQ196626 GOM196626 GYI196626 HIE196626 HSA196626 IBW196626 ILS196626 IVO196626 JFK196626 JPG196626 JZC196626 KIY196626 KSU196626 LCQ196626 LMM196626 LWI196626 MGE196626 MQA196626 MZW196626 NJS196626 NTO196626 ODK196626 ONG196626 OXC196626 PGY196626 PQU196626 QAQ196626 QKM196626 QUI196626 REE196626 ROA196626 RXW196626 SHS196626 SRO196626 TBK196626 TLG196626 TVC196626 UEY196626 UOU196626 UYQ196626 VIM196626 VSI196626 WCE196626 WMA196626 WVW196626 O262162 JK262162 TG262162 ADC262162 AMY262162 AWU262162 BGQ262162 BQM262162 CAI262162 CKE262162 CUA262162 DDW262162 DNS262162 DXO262162 EHK262162 ERG262162 FBC262162 FKY262162 FUU262162 GEQ262162 GOM262162 GYI262162 HIE262162 HSA262162 IBW262162 ILS262162 IVO262162 JFK262162 JPG262162 JZC262162 KIY262162 KSU262162 LCQ262162 LMM262162 LWI262162 MGE262162 MQA262162 MZW262162 NJS262162 NTO262162 ODK262162 ONG262162 OXC262162 PGY262162 PQU262162 QAQ262162 QKM262162 QUI262162 REE262162 ROA262162 RXW262162 SHS262162 SRO262162 TBK262162 TLG262162 TVC262162 UEY262162 UOU262162 UYQ262162 VIM262162 VSI262162 WCE262162 WMA262162 WVW262162 O327698 JK327698 TG327698 ADC327698 AMY327698 AWU327698 BGQ327698 BQM327698 CAI327698 CKE327698 CUA327698 DDW327698 DNS327698 DXO327698 EHK327698 ERG327698 FBC327698 FKY327698 FUU327698 GEQ327698 GOM327698 GYI327698 HIE327698 HSA327698 IBW327698 ILS327698 IVO327698 JFK327698 JPG327698 JZC327698 KIY327698 KSU327698 LCQ327698 LMM327698 LWI327698 MGE327698 MQA327698 MZW327698 NJS327698 NTO327698 ODK327698 ONG327698 OXC327698 PGY327698 PQU327698 QAQ327698 QKM327698 QUI327698 REE327698 ROA327698 RXW327698 SHS327698 SRO327698 TBK327698 TLG327698 TVC327698 UEY327698 UOU327698 UYQ327698 VIM327698 VSI327698 WCE327698 WMA327698 WVW327698 O393234 JK393234 TG393234 ADC393234 AMY393234 AWU393234 BGQ393234 BQM393234 CAI393234 CKE393234 CUA393234 DDW393234 DNS393234 DXO393234 EHK393234 ERG393234 FBC393234 FKY393234 FUU393234 GEQ393234 GOM393234 GYI393234 HIE393234 HSA393234 IBW393234 ILS393234 IVO393234 JFK393234 JPG393234 JZC393234 KIY393234 KSU393234 LCQ393234 LMM393234 LWI393234 MGE393234 MQA393234 MZW393234 NJS393234 NTO393234 ODK393234 ONG393234 OXC393234 PGY393234 PQU393234 QAQ393234 QKM393234 QUI393234 REE393234 ROA393234 RXW393234 SHS393234 SRO393234 TBK393234 TLG393234 TVC393234 UEY393234 UOU393234 UYQ393234 VIM393234 VSI393234 WCE393234 WMA393234 WVW393234 O458770 JK458770 TG458770 ADC458770 AMY458770 AWU458770 BGQ458770 BQM458770 CAI458770 CKE458770 CUA458770 DDW458770 DNS458770 DXO458770 EHK458770 ERG458770 FBC458770 FKY458770 FUU458770 GEQ458770 GOM458770 GYI458770 HIE458770 HSA458770 IBW458770 ILS458770 IVO458770 JFK458770 JPG458770 JZC458770 KIY458770 KSU458770 LCQ458770 LMM458770 LWI458770 MGE458770 MQA458770 MZW458770 NJS458770 NTO458770 ODK458770 ONG458770 OXC458770 PGY458770 PQU458770 QAQ458770 QKM458770 QUI458770 REE458770 ROA458770 RXW458770 SHS458770 SRO458770 TBK458770 TLG458770 TVC458770 UEY458770 UOU458770 UYQ458770 VIM458770 VSI458770 WCE458770 WMA458770 WVW458770 O524306 JK524306 TG524306 ADC524306 AMY524306 AWU524306 BGQ524306 BQM524306 CAI524306 CKE524306 CUA524306 DDW524306 DNS524306 DXO524306 EHK524306 ERG524306 FBC524306 FKY524306 FUU524306 GEQ524306 GOM524306 GYI524306 HIE524306 HSA524306 IBW524306 ILS524306 IVO524306 JFK524306 JPG524306 JZC524306 KIY524306 KSU524306 LCQ524306 LMM524306 LWI524306 MGE524306 MQA524306 MZW524306 NJS524306 NTO524306 ODK524306 ONG524306 OXC524306 PGY524306 PQU524306 QAQ524306 QKM524306 QUI524306 REE524306 ROA524306 RXW524306 SHS524306 SRO524306 TBK524306 TLG524306 TVC524306 UEY524306 UOU524306 UYQ524306 VIM524306 VSI524306 WCE524306 WMA524306 WVW524306 O589842 JK589842 TG589842 ADC589842 AMY589842 AWU589842 BGQ589842 BQM589842 CAI589842 CKE589842 CUA589842 DDW589842 DNS589842 DXO589842 EHK589842 ERG589842 FBC589842 FKY589842 FUU589842 GEQ589842 GOM589842 GYI589842 HIE589842 HSA589842 IBW589842 ILS589842 IVO589842 JFK589842 JPG589842 JZC589842 KIY589842 KSU589842 LCQ589842 LMM589842 LWI589842 MGE589842 MQA589842 MZW589842 NJS589842 NTO589842 ODK589842 ONG589842 OXC589842 PGY589842 PQU589842 QAQ589842 QKM589842 QUI589842 REE589842 ROA589842 RXW589842 SHS589842 SRO589842 TBK589842 TLG589842 TVC589842 UEY589842 UOU589842 UYQ589842 VIM589842 VSI589842 WCE589842 WMA589842 WVW589842 O655378 JK655378 TG655378 ADC655378 AMY655378 AWU655378 BGQ655378 BQM655378 CAI655378 CKE655378 CUA655378 DDW655378 DNS655378 DXO655378 EHK655378 ERG655378 FBC655378 FKY655378 FUU655378 GEQ655378 GOM655378 GYI655378 HIE655378 HSA655378 IBW655378 ILS655378 IVO655378 JFK655378 JPG655378 JZC655378 KIY655378 KSU655378 LCQ655378 LMM655378 LWI655378 MGE655378 MQA655378 MZW655378 NJS655378 NTO655378 ODK655378 ONG655378 OXC655378 PGY655378 PQU655378 QAQ655378 QKM655378 QUI655378 REE655378 ROA655378 RXW655378 SHS655378 SRO655378 TBK655378 TLG655378 TVC655378 UEY655378 UOU655378 UYQ655378 VIM655378 VSI655378 WCE655378 WMA655378 WVW655378 O720914 JK720914 TG720914 ADC720914 AMY720914 AWU720914 BGQ720914 BQM720914 CAI720914 CKE720914 CUA720914 DDW720914 DNS720914 DXO720914 EHK720914 ERG720914 FBC720914 FKY720914 FUU720914 GEQ720914 GOM720914 GYI720914 HIE720914 HSA720914 IBW720914 ILS720914 IVO720914 JFK720914 JPG720914 JZC720914 KIY720914 KSU720914 LCQ720914 LMM720914 LWI720914 MGE720914 MQA720914 MZW720914 NJS720914 NTO720914 ODK720914 ONG720914 OXC720914 PGY720914 PQU720914 QAQ720914 QKM720914 QUI720914 REE720914 ROA720914 RXW720914 SHS720914 SRO720914 TBK720914 TLG720914 TVC720914 UEY720914 UOU720914 UYQ720914 VIM720914 VSI720914 WCE720914 WMA720914 WVW720914 O786450 JK786450 TG786450 ADC786450 AMY786450 AWU786450 BGQ786450 BQM786450 CAI786450 CKE786450 CUA786450 DDW786450 DNS786450 DXO786450 EHK786450 ERG786450 FBC786450 FKY786450 FUU786450 GEQ786450 GOM786450 GYI786450 HIE786450 HSA786450 IBW786450 ILS786450 IVO786450 JFK786450 JPG786450 JZC786450 KIY786450 KSU786450 LCQ786450 LMM786450 LWI786450 MGE786450 MQA786450 MZW786450 NJS786450 NTO786450 ODK786450 ONG786450 OXC786450 PGY786450 PQU786450 QAQ786450 QKM786450 QUI786450 REE786450 ROA786450 RXW786450 SHS786450 SRO786450 TBK786450 TLG786450 TVC786450 UEY786450 UOU786450 UYQ786450 VIM786450 VSI786450 WCE786450 WMA786450 WVW786450 O851986 JK851986 TG851986 ADC851986 AMY851986 AWU851986 BGQ851986 BQM851986 CAI851986 CKE851986 CUA851986 DDW851986 DNS851986 DXO851986 EHK851986 ERG851986 FBC851986 FKY851986 FUU851986 GEQ851986 GOM851986 GYI851986 HIE851986 HSA851986 IBW851986 ILS851986 IVO851986 JFK851986 JPG851986 JZC851986 KIY851986 KSU851986 LCQ851986 LMM851986 LWI851986 MGE851986 MQA851986 MZW851986 NJS851986 NTO851986 ODK851986 ONG851986 OXC851986 PGY851986 PQU851986 QAQ851986 QKM851986 QUI851986 REE851986 ROA851986 RXW851986 SHS851986 SRO851986 TBK851986 TLG851986 TVC851986 UEY851986 UOU851986 UYQ851986 VIM851986 VSI851986 WCE851986 WMA851986 WVW851986 O917522 JK917522 TG917522 ADC917522 AMY917522 AWU917522 BGQ917522 BQM917522 CAI917522 CKE917522 CUA917522 DDW917522 DNS917522 DXO917522 EHK917522 ERG917522 FBC917522 FKY917522 FUU917522 GEQ917522 GOM917522 GYI917522 HIE917522 HSA917522 IBW917522 ILS917522 IVO917522 JFK917522 JPG917522 JZC917522 KIY917522 KSU917522 LCQ917522 LMM917522 LWI917522 MGE917522 MQA917522 MZW917522 NJS917522 NTO917522 ODK917522 ONG917522 OXC917522 PGY917522 PQU917522 QAQ917522 QKM917522 QUI917522 REE917522 ROA917522 RXW917522 SHS917522 SRO917522 TBK917522 TLG917522 TVC917522 UEY917522 UOU917522 UYQ917522 VIM917522 VSI917522 WCE917522 WMA917522 WVW917522 O983058 JK983058 TG983058 ADC983058 AMY983058 AWU983058 BGQ983058 BQM983058 CAI983058 CKE983058 CUA983058 DDW983058 DNS983058 DXO983058 EHK983058 ERG983058 FBC983058 FKY983058 FUU983058 GEQ983058 GOM983058 GYI983058 HIE983058 HSA983058 IBW983058 ILS983058 IVO983058 JFK983058 JPG983058 JZC983058 KIY983058 KSU983058 LCQ983058 LMM983058 LWI983058 MGE983058 MQA983058 MZW983058 NJS983058 NTO983058 ODK983058 ONG983058 OXC983058 PGY983058 PQU983058 QAQ983058 QKM983058 QUI983058 REE983058 ROA983058 RXW983058 SHS983058 SRO983058 TBK983058 TLG983058 TVC983058 UEY983058 UOU983058 UYQ983058 VIM983058 VSI983058 WCE983058 WMA983058 WVW983058" xr:uid="{00000000-0002-0000-1400-000002000000}">
      <formula1>0</formula1>
      <formula2>1</formula2>
    </dataValidation>
    <dataValidation type="decimal" allowBlank="1" showInputMessage="1" showErrorMessage="1" errorTitle="Valor não permitido" error="Digite um percentual entre 0% e 100%." promptTitle="Valores admissíveis:" prompt="Insira valores entre 0 e 100%." sqref="R12:S12 JN12:JO12 TJ12:TK12 ADF12:ADG12 ANB12:ANC12 AWX12:AWY12 BGT12:BGU12 BQP12:BQQ12 CAL12:CAM12 CKH12:CKI12 CUD12:CUE12 DDZ12:DEA12 DNV12:DNW12 DXR12:DXS12 EHN12:EHO12 ERJ12:ERK12 FBF12:FBG12 FLB12:FLC12 FUX12:FUY12 GET12:GEU12 GOP12:GOQ12 GYL12:GYM12 HIH12:HII12 HSD12:HSE12 IBZ12:ICA12 ILV12:ILW12 IVR12:IVS12 JFN12:JFO12 JPJ12:JPK12 JZF12:JZG12 KJB12:KJC12 KSX12:KSY12 LCT12:LCU12 LMP12:LMQ12 LWL12:LWM12 MGH12:MGI12 MQD12:MQE12 MZZ12:NAA12 NJV12:NJW12 NTR12:NTS12 ODN12:ODO12 ONJ12:ONK12 OXF12:OXG12 PHB12:PHC12 PQX12:PQY12 QAT12:QAU12 QKP12:QKQ12 QUL12:QUM12 REH12:REI12 ROD12:ROE12 RXZ12:RYA12 SHV12:SHW12 SRR12:SRS12 TBN12:TBO12 TLJ12:TLK12 TVF12:TVG12 UFB12:UFC12 UOX12:UOY12 UYT12:UYU12 VIP12:VIQ12 VSL12:VSM12 WCH12:WCI12 WMD12:WME12 WVZ12:WWA12 R65543:S65543 JN65543:JO65543 TJ65543:TK65543 ADF65543:ADG65543 ANB65543:ANC65543 AWX65543:AWY65543 BGT65543:BGU65543 BQP65543:BQQ65543 CAL65543:CAM65543 CKH65543:CKI65543 CUD65543:CUE65543 DDZ65543:DEA65543 DNV65543:DNW65543 DXR65543:DXS65543 EHN65543:EHO65543 ERJ65543:ERK65543 FBF65543:FBG65543 FLB65543:FLC65543 FUX65543:FUY65543 GET65543:GEU65543 GOP65543:GOQ65543 GYL65543:GYM65543 HIH65543:HII65543 HSD65543:HSE65543 IBZ65543:ICA65543 ILV65543:ILW65543 IVR65543:IVS65543 JFN65543:JFO65543 JPJ65543:JPK65543 JZF65543:JZG65543 KJB65543:KJC65543 KSX65543:KSY65543 LCT65543:LCU65543 LMP65543:LMQ65543 LWL65543:LWM65543 MGH65543:MGI65543 MQD65543:MQE65543 MZZ65543:NAA65543 NJV65543:NJW65543 NTR65543:NTS65543 ODN65543:ODO65543 ONJ65543:ONK65543 OXF65543:OXG65543 PHB65543:PHC65543 PQX65543:PQY65543 QAT65543:QAU65543 QKP65543:QKQ65543 QUL65543:QUM65543 REH65543:REI65543 ROD65543:ROE65543 RXZ65543:RYA65543 SHV65543:SHW65543 SRR65543:SRS65543 TBN65543:TBO65543 TLJ65543:TLK65543 TVF65543:TVG65543 UFB65543:UFC65543 UOX65543:UOY65543 UYT65543:UYU65543 VIP65543:VIQ65543 VSL65543:VSM65543 WCH65543:WCI65543 WMD65543:WME65543 WVZ65543:WWA65543 R131079:S131079 JN131079:JO131079 TJ131079:TK131079 ADF131079:ADG131079 ANB131079:ANC131079 AWX131079:AWY131079 BGT131079:BGU131079 BQP131079:BQQ131079 CAL131079:CAM131079 CKH131079:CKI131079 CUD131079:CUE131079 DDZ131079:DEA131079 DNV131079:DNW131079 DXR131079:DXS131079 EHN131079:EHO131079 ERJ131079:ERK131079 FBF131079:FBG131079 FLB131079:FLC131079 FUX131079:FUY131079 GET131079:GEU131079 GOP131079:GOQ131079 GYL131079:GYM131079 HIH131079:HII131079 HSD131079:HSE131079 IBZ131079:ICA131079 ILV131079:ILW131079 IVR131079:IVS131079 JFN131079:JFO131079 JPJ131079:JPK131079 JZF131079:JZG131079 KJB131079:KJC131079 KSX131079:KSY131079 LCT131079:LCU131079 LMP131079:LMQ131079 LWL131079:LWM131079 MGH131079:MGI131079 MQD131079:MQE131079 MZZ131079:NAA131079 NJV131079:NJW131079 NTR131079:NTS131079 ODN131079:ODO131079 ONJ131079:ONK131079 OXF131079:OXG131079 PHB131079:PHC131079 PQX131079:PQY131079 QAT131079:QAU131079 QKP131079:QKQ131079 QUL131079:QUM131079 REH131079:REI131079 ROD131079:ROE131079 RXZ131079:RYA131079 SHV131079:SHW131079 SRR131079:SRS131079 TBN131079:TBO131079 TLJ131079:TLK131079 TVF131079:TVG131079 UFB131079:UFC131079 UOX131079:UOY131079 UYT131079:UYU131079 VIP131079:VIQ131079 VSL131079:VSM131079 WCH131079:WCI131079 WMD131079:WME131079 WVZ131079:WWA131079 R196615:S196615 JN196615:JO196615 TJ196615:TK196615 ADF196615:ADG196615 ANB196615:ANC196615 AWX196615:AWY196615 BGT196615:BGU196615 BQP196615:BQQ196615 CAL196615:CAM196615 CKH196615:CKI196615 CUD196615:CUE196615 DDZ196615:DEA196615 DNV196615:DNW196615 DXR196615:DXS196615 EHN196615:EHO196615 ERJ196615:ERK196615 FBF196615:FBG196615 FLB196615:FLC196615 FUX196615:FUY196615 GET196615:GEU196615 GOP196615:GOQ196615 GYL196615:GYM196615 HIH196615:HII196615 HSD196615:HSE196615 IBZ196615:ICA196615 ILV196615:ILW196615 IVR196615:IVS196615 JFN196615:JFO196615 JPJ196615:JPK196615 JZF196615:JZG196615 KJB196615:KJC196615 KSX196615:KSY196615 LCT196615:LCU196615 LMP196615:LMQ196615 LWL196615:LWM196615 MGH196615:MGI196615 MQD196615:MQE196615 MZZ196615:NAA196615 NJV196615:NJW196615 NTR196615:NTS196615 ODN196615:ODO196615 ONJ196615:ONK196615 OXF196615:OXG196615 PHB196615:PHC196615 PQX196615:PQY196615 QAT196615:QAU196615 QKP196615:QKQ196615 QUL196615:QUM196615 REH196615:REI196615 ROD196615:ROE196615 RXZ196615:RYA196615 SHV196615:SHW196615 SRR196615:SRS196615 TBN196615:TBO196615 TLJ196615:TLK196615 TVF196615:TVG196615 UFB196615:UFC196615 UOX196615:UOY196615 UYT196615:UYU196615 VIP196615:VIQ196615 VSL196615:VSM196615 WCH196615:WCI196615 WMD196615:WME196615 WVZ196615:WWA196615 R262151:S262151 JN262151:JO262151 TJ262151:TK262151 ADF262151:ADG262151 ANB262151:ANC262151 AWX262151:AWY262151 BGT262151:BGU262151 BQP262151:BQQ262151 CAL262151:CAM262151 CKH262151:CKI262151 CUD262151:CUE262151 DDZ262151:DEA262151 DNV262151:DNW262151 DXR262151:DXS262151 EHN262151:EHO262151 ERJ262151:ERK262151 FBF262151:FBG262151 FLB262151:FLC262151 FUX262151:FUY262151 GET262151:GEU262151 GOP262151:GOQ262151 GYL262151:GYM262151 HIH262151:HII262151 HSD262151:HSE262151 IBZ262151:ICA262151 ILV262151:ILW262151 IVR262151:IVS262151 JFN262151:JFO262151 JPJ262151:JPK262151 JZF262151:JZG262151 KJB262151:KJC262151 KSX262151:KSY262151 LCT262151:LCU262151 LMP262151:LMQ262151 LWL262151:LWM262151 MGH262151:MGI262151 MQD262151:MQE262151 MZZ262151:NAA262151 NJV262151:NJW262151 NTR262151:NTS262151 ODN262151:ODO262151 ONJ262151:ONK262151 OXF262151:OXG262151 PHB262151:PHC262151 PQX262151:PQY262151 QAT262151:QAU262151 QKP262151:QKQ262151 QUL262151:QUM262151 REH262151:REI262151 ROD262151:ROE262151 RXZ262151:RYA262151 SHV262151:SHW262151 SRR262151:SRS262151 TBN262151:TBO262151 TLJ262151:TLK262151 TVF262151:TVG262151 UFB262151:UFC262151 UOX262151:UOY262151 UYT262151:UYU262151 VIP262151:VIQ262151 VSL262151:VSM262151 WCH262151:WCI262151 WMD262151:WME262151 WVZ262151:WWA262151 R327687:S327687 JN327687:JO327687 TJ327687:TK327687 ADF327687:ADG327687 ANB327687:ANC327687 AWX327687:AWY327687 BGT327687:BGU327687 BQP327687:BQQ327687 CAL327687:CAM327687 CKH327687:CKI327687 CUD327687:CUE327687 DDZ327687:DEA327687 DNV327687:DNW327687 DXR327687:DXS327687 EHN327687:EHO327687 ERJ327687:ERK327687 FBF327687:FBG327687 FLB327687:FLC327687 FUX327687:FUY327687 GET327687:GEU327687 GOP327687:GOQ327687 GYL327687:GYM327687 HIH327687:HII327687 HSD327687:HSE327687 IBZ327687:ICA327687 ILV327687:ILW327687 IVR327687:IVS327687 JFN327687:JFO327687 JPJ327687:JPK327687 JZF327687:JZG327687 KJB327687:KJC327687 KSX327687:KSY327687 LCT327687:LCU327687 LMP327687:LMQ327687 LWL327687:LWM327687 MGH327687:MGI327687 MQD327687:MQE327687 MZZ327687:NAA327687 NJV327687:NJW327687 NTR327687:NTS327687 ODN327687:ODO327687 ONJ327687:ONK327687 OXF327687:OXG327687 PHB327687:PHC327687 PQX327687:PQY327687 QAT327687:QAU327687 QKP327687:QKQ327687 QUL327687:QUM327687 REH327687:REI327687 ROD327687:ROE327687 RXZ327687:RYA327687 SHV327687:SHW327687 SRR327687:SRS327687 TBN327687:TBO327687 TLJ327687:TLK327687 TVF327687:TVG327687 UFB327687:UFC327687 UOX327687:UOY327687 UYT327687:UYU327687 VIP327687:VIQ327687 VSL327687:VSM327687 WCH327687:WCI327687 WMD327687:WME327687 WVZ327687:WWA327687 R393223:S393223 JN393223:JO393223 TJ393223:TK393223 ADF393223:ADG393223 ANB393223:ANC393223 AWX393223:AWY393223 BGT393223:BGU393223 BQP393223:BQQ393223 CAL393223:CAM393223 CKH393223:CKI393223 CUD393223:CUE393223 DDZ393223:DEA393223 DNV393223:DNW393223 DXR393223:DXS393223 EHN393223:EHO393223 ERJ393223:ERK393223 FBF393223:FBG393223 FLB393223:FLC393223 FUX393223:FUY393223 GET393223:GEU393223 GOP393223:GOQ393223 GYL393223:GYM393223 HIH393223:HII393223 HSD393223:HSE393223 IBZ393223:ICA393223 ILV393223:ILW393223 IVR393223:IVS393223 JFN393223:JFO393223 JPJ393223:JPK393223 JZF393223:JZG393223 KJB393223:KJC393223 KSX393223:KSY393223 LCT393223:LCU393223 LMP393223:LMQ393223 LWL393223:LWM393223 MGH393223:MGI393223 MQD393223:MQE393223 MZZ393223:NAA393223 NJV393223:NJW393223 NTR393223:NTS393223 ODN393223:ODO393223 ONJ393223:ONK393223 OXF393223:OXG393223 PHB393223:PHC393223 PQX393223:PQY393223 QAT393223:QAU393223 QKP393223:QKQ393223 QUL393223:QUM393223 REH393223:REI393223 ROD393223:ROE393223 RXZ393223:RYA393223 SHV393223:SHW393223 SRR393223:SRS393223 TBN393223:TBO393223 TLJ393223:TLK393223 TVF393223:TVG393223 UFB393223:UFC393223 UOX393223:UOY393223 UYT393223:UYU393223 VIP393223:VIQ393223 VSL393223:VSM393223 WCH393223:WCI393223 WMD393223:WME393223 WVZ393223:WWA393223 R458759:S458759 JN458759:JO458759 TJ458759:TK458759 ADF458759:ADG458759 ANB458759:ANC458759 AWX458759:AWY458759 BGT458759:BGU458759 BQP458759:BQQ458759 CAL458759:CAM458759 CKH458759:CKI458759 CUD458759:CUE458759 DDZ458759:DEA458759 DNV458759:DNW458759 DXR458759:DXS458759 EHN458759:EHO458759 ERJ458759:ERK458759 FBF458759:FBG458759 FLB458759:FLC458759 FUX458759:FUY458759 GET458759:GEU458759 GOP458759:GOQ458759 GYL458759:GYM458759 HIH458759:HII458759 HSD458759:HSE458759 IBZ458759:ICA458759 ILV458759:ILW458759 IVR458759:IVS458759 JFN458759:JFO458759 JPJ458759:JPK458759 JZF458759:JZG458759 KJB458759:KJC458759 KSX458759:KSY458759 LCT458759:LCU458759 LMP458759:LMQ458759 LWL458759:LWM458759 MGH458759:MGI458759 MQD458759:MQE458759 MZZ458759:NAA458759 NJV458759:NJW458759 NTR458759:NTS458759 ODN458759:ODO458759 ONJ458759:ONK458759 OXF458759:OXG458759 PHB458759:PHC458759 PQX458759:PQY458759 QAT458759:QAU458759 QKP458759:QKQ458759 QUL458759:QUM458759 REH458759:REI458759 ROD458759:ROE458759 RXZ458759:RYA458759 SHV458759:SHW458759 SRR458759:SRS458759 TBN458759:TBO458759 TLJ458759:TLK458759 TVF458759:TVG458759 UFB458759:UFC458759 UOX458759:UOY458759 UYT458759:UYU458759 VIP458759:VIQ458759 VSL458759:VSM458759 WCH458759:WCI458759 WMD458759:WME458759 WVZ458759:WWA458759 R524295:S524295 JN524295:JO524295 TJ524295:TK524295 ADF524295:ADG524295 ANB524295:ANC524295 AWX524295:AWY524295 BGT524295:BGU524295 BQP524295:BQQ524295 CAL524295:CAM524295 CKH524295:CKI524295 CUD524295:CUE524295 DDZ524295:DEA524295 DNV524295:DNW524295 DXR524295:DXS524295 EHN524295:EHO524295 ERJ524295:ERK524295 FBF524295:FBG524295 FLB524295:FLC524295 FUX524295:FUY524295 GET524295:GEU524295 GOP524295:GOQ524295 GYL524295:GYM524295 HIH524295:HII524295 HSD524295:HSE524295 IBZ524295:ICA524295 ILV524295:ILW524295 IVR524295:IVS524295 JFN524295:JFO524295 JPJ524295:JPK524295 JZF524295:JZG524295 KJB524295:KJC524295 KSX524295:KSY524295 LCT524295:LCU524295 LMP524295:LMQ524295 LWL524295:LWM524295 MGH524295:MGI524295 MQD524295:MQE524295 MZZ524295:NAA524295 NJV524295:NJW524295 NTR524295:NTS524295 ODN524295:ODO524295 ONJ524295:ONK524295 OXF524295:OXG524295 PHB524295:PHC524295 PQX524295:PQY524295 QAT524295:QAU524295 QKP524295:QKQ524295 QUL524295:QUM524295 REH524295:REI524295 ROD524295:ROE524295 RXZ524295:RYA524295 SHV524295:SHW524295 SRR524295:SRS524295 TBN524295:TBO524295 TLJ524295:TLK524295 TVF524295:TVG524295 UFB524295:UFC524295 UOX524295:UOY524295 UYT524295:UYU524295 VIP524295:VIQ524295 VSL524295:VSM524295 WCH524295:WCI524295 WMD524295:WME524295 WVZ524295:WWA524295 R589831:S589831 JN589831:JO589831 TJ589831:TK589831 ADF589831:ADG589831 ANB589831:ANC589831 AWX589831:AWY589831 BGT589831:BGU589831 BQP589831:BQQ589831 CAL589831:CAM589831 CKH589831:CKI589831 CUD589831:CUE589831 DDZ589831:DEA589831 DNV589831:DNW589831 DXR589831:DXS589831 EHN589831:EHO589831 ERJ589831:ERK589831 FBF589831:FBG589831 FLB589831:FLC589831 FUX589831:FUY589831 GET589831:GEU589831 GOP589831:GOQ589831 GYL589831:GYM589831 HIH589831:HII589831 HSD589831:HSE589831 IBZ589831:ICA589831 ILV589831:ILW589831 IVR589831:IVS589831 JFN589831:JFO589831 JPJ589831:JPK589831 JZF589831:JZG589831 KJB589831:KJC589831 KSX589831:KSY589831 LCT589831:LCU589831 LMP589831:LMQ589831 LWL589831:LWM589831 MGH589831:MGI589831 MQD589831:MQE589831 MZZ589831:NAA589831 NJV589831:NJW589831 NTR589831:NTS589831 ODN589831:ODO589831 ONJ589831:ONK589831 OXF589831:OXG589831 PHB589831:PHC589831 PQX589831:PQY589831 QAT589831:QAU589831 QKP589831:QKQ589831 QUL589831:QUM589831 REH589831:REI589831 ROD589831:ROE589831 RXZ589831:RYA589831 SHV589831:SHW589831 SRR589831:SRS589831 TBN589831:TBO589831 TLJ589831:TLK589831 TVF589831:TVG589831 UFB589831:UFC589831 UOX589831:UOY589831 UYT589831:UYU589831 VIP589831:VIQ589831 VSL589831:VSM589831 WCH589831:WCI589831 WMD589831:WME589831 WVZ589831:WWA589831 R655367:S655367 JN655367:JO655367 TJ655367:TK655367 ADF655367:ADG655367 ANB655367:ANC655367 AWX655367:AWY655367 BGT655367:BGU655367 BQP655367:BQQ655367 CAL655367:CAM655367 CKH655367:CKI655367 CUD655367:CUE655367 DDZ655367:DEA655367 DNV655367:DNW655367 DXR655367:DXS655367 EHN655367:EHO655367 ERJ655367:ERK655367 FBF655367:FBG655367 FLB655367:FLC655367 FUX655367:FUY655367 GET655367:GEU655367 GOP655367:GOQ655367 GYL655367:GYM655367 HIH655367:HII655367 HSD655367:HSE655367 IBZ655367:ICA655367 ILV655367:ILW655367 IVR655367:IVS655367 JFN655367:JFO655367 JPJ655367:JPK655367 JZF655367:JZG655367 KJB655367:KJC655367 KSX655367:KSY655367 LCT655367:LCU655367 LMP655367:LMQ655367 LWL655367:LWM655367 MGH655367:MGI655367 MQD655367:MQE655367 MZZ655367:NAA655367 NJV655367:NJW655367 NTR655367:NTS655367 ODN655367:ODO655367 ONJ655367:ONK655367 OXF655367:OXG655367 PHB655367:PHC655367 PQX655367:PQY655367 QAT655367:QAU655367 QKP655367:QKQ655367 QUL655367:QUM655367 REH655367:REI655367 ROD655367:ROE655367 RXZ655367:RYA655367 SHV655367:SHW655367 SRR655367:SRS655367 TBN655367:TBO655367 TLJ655367:TLK655367 TVF655367:TVG655367 UFB655367:UFC655367 UOX655367:UOY655367 UYT655367:UYU655367 VIP655367:VIQ655367 VSL655367:VSM655367 WCH655367:WCI655367 WMD655367:WME655367 WVZ655367:WWA655367 R720903:S720903 JN720903:JO720903 TJ720903:TK720903 ADF720903:ADG720903 ANB720903:ANC720903 AWX720903:AWY720903 BGT720903:BGU720903 BQP720903:BQQ720903 CAL720903:CAM720903 CKH720903:CKI720903 CUD720903:CUE720903 DDZ720903:DEA720903 DNV720903:DNW720903 DXR720903:DXS720903 EHN720903:EHO720903 ERJ720903:ERK720903 FBF720903:FBG720903 FLB720903:FLC720903 FUX720903:FUY720903 GET720903:GEU720903 GOP720903:GOQ720903 GYL720903:GYM720903 HIH720903:HII720903 HSD720903:HSE720903 IBZ720903:ICA720903 ILV720903:ILW720903 IVR720903:IVS720903 JFN720903:JFO720903 JPJ720903:JPK720903 JZF720903:JZG720903 KJB720903:KJC720903 KSX720903:KSY720903 LCT720903:LCU720903 LMP720903:LMQ720903 LWL720903:LWM720903 MGH720903:MGI720903 MQD720903:MQE720903 MZZ720903:NAA720903 NJV720903:NJW720903 NTR720903:NTS720903 ODN720903:ODO720903 ONJ720903:ONK720903 OXF720903:OXG720903 PHB720903:PHC720903 PQX720903:PQY720903 QAT720903:QAU720903 QKP720903:QKQ720903 QUL720903:QUM720903 REH720903:REI720903 ROD720903:ROE720903 RXZ720903:RYA720903 SHV720903:SHW720903 SRR720903:SRS720903 TBN720903:TBO720903 TLJ720903:TLK720903 TVF720903:TVG720903 UFB720903:UFC720903 UOX720903:UOY720903 UYT720903:UYU720903 VIP720903:VIQ720903 VSL720903:VSM720903 WCH720903:WCI720903 WMD720903:WME720903 WVZ720903:WWA720903 R786439:S786439 JN786439:JO786439 TJ786439:TK786439 ADF786439:ADG786439 ANB786439:ANC786439 AWX786439:AWY786439 BGT786439:BGU786439 BQP786439:BQQ786439 CAL786439:CAM786439 CKH786439:CKI786439 CUD786439:CUE786439 DDZ786439:DEA786439 DNV786439:DNW786439 DXR786439:DXS786439 EHN786439:EHO786439 ERJ786439:ERK786439 FBF786439:FBG786439 FLB786439:FLC786439 FUX786439:FUY786439 GET786439:GEU786439 GOP786439:GOQ786439 GYL786439:GYM786439 HIH786439:HII786439 HSD786439:HSE786439 IBZ786439:ICA786439 ILV786439:ILW786439 IVR786439:IVS786439 JFN786439:JFO786439 JPJ786439:JPK786439 JZF786439:JZG786439 KJB786439:KJC786439 KSX786439:KSY786439 LCT786439:LCU786439 LMP786439:LMQ786439 LWL786439:LWM786439 MGH786439:MGI786439 MQD786439:MQE786439 MZZ786439:NAA786439 NJV786439:NJW786439 NTR786439:NTS786439 ODN786439:ODO786439 ONJ786439:ONK786439 OXF786439:OXG786439 PHB786439:PHC786439 PQX786439:PQY786439 QAT786439:QAU786439 QKP786439:QKQ786439 QUL786439:QUM786439 REH786439:REI786439 ROD786439:ROE786439 RXZ786439:RYA786439 SHV786439:SHW786439 SRR786439:SRS786439 TBN786439:TBO786439 TLJ786439:TLK786439 TVF786439:TVG786439 UFB786439:UFC786439 UOX786439:UOY786439 UYT786439:UYU786439 VIP786439:VIQ786439 VSL786439:VSM786439 WCH786439:WCI786439 WMD786439:WME786439 WVZ786439:WWA786439 R851975:S851975 JN851975:JO851975 TJ851975:TK851975 ADF851975:ADG851975 ANB851975:ANC851975 AWX851975:AWY851975 BGT851975:BGU851975 BQP851975:BQQ851975 CAL851975:CAM851975 CKH851975:CKI851975 CUD851975:CUE851975 DDZ851975:DEA851975 DNV851975:DNW851975 DXR851975:DXS851975 EHN851975:EHO851975 ERJ851975:ERK851975 FBF851975:FBG851975 FLB851975:FLC851975 FUX851975:FUY851975 GET851975:GEU851975 GOP851975:GOQ851975 GYL851975:GYM851975 HIH851975:HII851975 HSD851975:HSE851975 IBZ851975:ICA851975 ILV851975:ILW851975 IVR851975:IVS851975 JFN851975:JFO851975 JPJ851975:JPK851975 JZF851975:JZG851975 KJB851975:KJC851975 KSX851975:KSY851975 LCT851975:LCU851975 LMP851975:LMQ851975 LWL851975:LWM851975 MGH851975:MGI851975 MQD851975:MQE851975 MZZ851975:NAA851975 NJV851975:NJW851975 NTR851975:NTS851975 ODN851975:ODO851975 ONJ851975:ONK851975 OXF851975:OXG851975 PHB851975:PHC851975 PQX851975:PQY851975 QAT851975:QAU851975 QKP851975:QKQ851975 QUL851975:QUM851975 REH851975:REI851975 ROD851975:ROE851975 RXZ851975:RYA851975 SHV851975:SHW851975 SRR851975:SRS851975 TBN851975:TBO851975 TLJ851975:TLK851975 TVF851975:TVG851975 UFB851975:UFC851975 UOX851975:UOY851975 UYT851975:UYU851975 VIP851975:VIQ851975 VSL851975:VSM851975 WCH851975:WCI851975 WMD851975:WME851975 WVZ851975:WWA851975 R917511:S917511 JN917511:JO917511 TJ917511:TK917511 ADF917511:ADG917511 ANB917511:ANC917511 AWX917511:AWY917511 BGT917511:BGU917511 BQP917511:BQQ917511 CAL917511:CAM917511 CKH917511:CKI917511 CUD917511:CUE917511 DDZ917511:DEA917511 DNV917511:DNW917511 DXR917511:DXS917511 EHN917511:EHO917511 ERJ917511:ERK917511 FBF917511:FBG917511 FLB917511:FLC917511 FUX917511:FUY917511 GET917511:GEU917511 GOP917511:GOQ917511 GYL917511:GYM917511 HIH917511:HII917511 HSD917511:HSE917511 IBZ917511:ICA917511 ILV917511:ILW917511 IVR917511:IVS917511 JFN917511:JFO917511 JPJ917511:JPK917511 JZF917511:JZG917511 KJB917511:KJC917511 KSX917511:KSY917511 LCT917511:LCU917511 LMP917511:LMQ917511 LWL917511:LWM917511 MGH917511:MGI917511 MQD917511:MQE917511 MZZ917511:NAA917511 NJV917511:NJW917511 NTR917511:NTS917511 ODN917511:ODO917511 ONJ917511:ONK917511 OXF917511:OXG917511 PHB917511:PHC917511 PQX917511:PQY917511 QAT917511:QAU917511 QKP917511:QKQ917511 QUL917511:QUM917511 REH917511:REI917511 ROD917511:ROE917511 RXZ917511:RYA917511 SHV917511:SHW917511 SRR917511:SRS917511 TBN917511:TBO917511 TLJ917511:TLK917511 TVF917511:TVG917511 UFB917511:UFC917511 UOX917511:UOY917511 UYT917511:UYU917511 VIP917511:VIQ917511 VSL917511:VSM917511 WCH917511:WCI917511 WMD917511:WME917511 WVZ917511:WWA917511 R983047:S983047 JN983047:JO983047 TJ983047:TK983047 ADF983047:ADG983047 ANB983047:ANC983047 AWX983047:AWY983047 BGT983047:BGU983047 BQP983047:BQQ983047 CAL983047:CAM983047 CKH983047:CKI983047 CUD983047:CUE983047 DDZ983047:DEA983047 DNV983047:DNW983047 DXR983047:DXS983047 EHN983047:EHO983047 ERJ983047:ERK983047 FBF983047:FBG983047 FLB983047:FLC983047 FUX983047:FUY983047 GET983047:GEU983047 GOP983047:GOQ983047 GYL983047:GYM983047 HIH983047:HII983047 HSD983047:HSE983047 IBZ983047:ICA983047 ILV983047:ILW983047 IVR983047:IVS983047 JFN983047:JFO983047 JPJ983047:JPK983047 JZF983047:JZG983047 KJB983047:KJC983047 KSX983047:KSY983047 LCT983047:LCU983047 LMP983047:LMQ983047 LWL983047:LWM983047 MGH983047:MGI983047 MQD983047:MQE983047 MZZ983047:NAA983047 NJV983047:NJW983047 NTR983047:NTS983047 ODN983047:ODO983047 ONJ983047:ONK983047 OXF983047:OXG983047 PHB983047:PHC983047 PQX983047:PQY983047 QAT983047:QAU983047 QKP983047:QKQ983047 QUL983047:QUM983047 REH983047:REI983047 ROD983047:ROE983047 RXZ983047:RYA983047 SHV983047:SHW983047 SRR983047:SRS983047 TBN983047:TBO983047 TLJ983047:TLK983047 TVF983047:TVG983047 UFB983047:UFC983047 UOX983047:UOY983047 UYT983047:UYU983047 VIP983047:VIQ983047 VSL983047:VSM983047 WCH983047:WCI983047 WMD983047:WME983047 WVZ983047:WWA983047" xr:uid="{00000000-0002-0000-1400-000003000000}">
      <formula1>0</formula1>
      <formula2>1</formula2>
    </dataValidation>
    <dataValidation type="decimal" operator="greaterThanOrEqual" allowBlank="1" showInputMessage="1" showErrorMessage="1" errorTitle="Valor não permitido" error="Digite um percentual entre 0% e 100%." promptTitle="Valores comuns:" prompt="Normalmente entre 2 e 5%." sqref="R13:S13 JN13:JO13 TJ13:TK13 ADF13:ADG13 ANB13:ANC13 AWX13:AWY13 BGT13:BGU13 BQP13:BQQ13 CAL13:CAM13 CKH13:CKI13 CUD13:CUE13 DDZ13:DEA13 DNV13:DNW13 DXR13:DXS13 EHN13:EHO13 ERJ13:ERK13 FBF13:FBG13 FLB13:FLC13 FUX13:FUY13 GET13:GEU13 GOP13:GOQ13 GYL13:GYM13 HIH13:HII13 HSD13:HSE13 IBZ13:ICA13 ILV13:ILW13 IVR13:IVS13 JFN13:JFO13 JPJ13:JPK13 JZF13:JZG13 KJB13:KJC13 KSX13:KSY13 LCT13:LCU13 LMP13:LMQ13 LWL13:LWM13 MGH13:MGI13 MQD13:MQE13 MZZ13:NAA13 NJV13:NJW13 NTR13:NTS13 ODN13:ODO13 ONJ13:ONK13 OXF13:OXG13 PHB13:PHC13 PQX13:PQY13 QAT13:QAU13 QKP13:QKQ13 QUL13:QUM13 REH13:REI13 ROD13:ROE13 RXZ13:RYA13 SHV13:SHW13 SRR13:SRS13 TBN13:TBO13 TLJ13:TLK13 TVF13:TVG13 UFB13:UFC13 UOX13:UOY13 UYT13:UYU13 VIP13:VIQ13 VSL13:VSM13 WCH13:WCI13 WMD13:WME13 WVZ13:WWA13 R65544:S65544 JN65544:JO65544 TJ65544:TK65544 ADF65544:ADG65544 ANB65544:ANC65544 AWX65544:AWY65544 BGT65544:BGU65544 BQP65544:BQQ65544 CAL65544:CAM65544 CKH65544:CKI65544 CUD65544:CUE65544 DDZ65544:DEA65544 DNV65544:DNW65544 DXR65544:DXS65544 EHN65544:EHO65544 ERJ65544:ERK65544 FBF65544:FBG65544 FLB65544:FLC65544 FUX65544:FUY65544 GET65544:GEU65544 GOP65544:GOQ65544 GYL65544:GYM65544 HIH65544:HII65544 HSD65544:HSE65544 IBZ65544:ICA65544 ILV65544:ILW65544 IVR65544:IVS65544 JFN65544:JFO65544 JPJ65544:JPK65544 JZF65544:JZG65544 KJB65544:KJC65544 KSX65544:KSY65544 LCT65544:LCU65544 LMP65544:LMQ65544 LWL65544:LWM65544 MGH65544:MGI65544 MQD65544:MQE65544 MZZ65544:NAA65544 NJV65544:NJW65544 NTR65544:NTS65544 ODN65544:ODO65544 ONJ65544:ONK65544 OXF65544:OXG65544 PHB65544:PHC65544 PQX65544:PQY65544 QAT65544:QAU65544 QKP65544:QKQ65544 QUL65544:QUM65544 REH65544:REI65544 ROD65544:ROE65544 RXZ65544:RYA65544 SHV65544:SHW65544 SRR65544:SRS65544 TBN65544:TBO65544 TLJ65544:TLK65544 TVF65544:TVG65544 UFB65544:UFC65544 UOX65544:UOY65544 UYT65544:UYU65544 VIP65544:VIQ65544 VSL65544:VSM65544 WCH65544:WCI65544 WMD65544:WME65544 WVZ65544:WWA65544 R131080:S131080 JN131080:JO131080 TJ131080:TK131080 ADF131080:ADG131080 ANB131080:ANC131080 AWX131080:AWY131080 BGT131080:BGU131080 BQP131080:BQQ131080 CAL131080:CAM131080 CKH131080:CKI131080 CUD131080:CUE131080 DDZ131080:DEA131080 DNV131080:DNW131080 DXR131080:DXS131080 EHN131080:EHO131080 ERJ131080:ERK131080 FBF131080:FBG131080 FLB131080:FLC131080 FUX131080:FUY131080 GET131080:GEU131080 GOP131080:GOQ131080 GYL131080:GYM131080 HIH131080:HII131080 HSD131080:HSE131080 IBZ131080:ICA131080 ILV131080:ILW131080 IVR131080:IVS131080 JFN131080:JFO131080 JPJ131080:JPK131080 JZF131080:JZG131080 KJB131080:KJC131080 KSX131080:KSY131080 LCT131080:LCU131080 LMP131080:LMQ131080 LWL131080:LWM131080 MGH131080:MGI131080 MQD131080:MQE131080 MZZ131080:NAA131080 NJV131080:NJW131080 NTR131080:NTS131080 ODN131080:ODO131080 ONJ131080:ONK131080 OXF131080:OXG131080 PHB131080:PHC131080 PQX131080:PQY131080 QAT131080:QAU131080 QKP131080:QKQ131080 QUL131080:QUM131080 REH131080:REI131080 ROD131080:ROE131080 RXZ131080:RYA131080 SHV131080:SHW131080 SRR131080:SRS131080 TBN131080:TBO131080 TLJ131080:TLK131080 TVF131080:TVG131080 UFB131080:UFC131080 UOX131080:UOY131080 UYT131080:UYU131080 VIP131080:VIQ131080 VSL131080:VSM131080 WCH131080:WCI131080 WMD131080:WME131080 WVZ131080:WWA131080 R196616:S196616 JN196616:JO196616 TJ196616:TK196616 ADF196616:ADG196616 ANB196616:ANC196616 AWX196616:AWY196616 BGT196616:BGU196616 BQP196616:BQQ196616 CAL196616:CAM196616 CKH196616:CKI196616 CUD196616:CUE196616 DDZ196616:DEA196616 DNV196616:DNW196616 DXR196616:DXS196616 EHN196616:EHO196616 ERJ196616:ERK196616 FBF196616:FBG196616 FLB196616:FLC196616 FUX196616:FUY196616 GET196616:GEU196616 GOP196616:GOQ196616 GYL196616:GYM196616 HIH196616:HII196616 HSD196616:HSE196616 IBZ196616:ICA196616 ILV196616:ILW196616 IVR196616:IVS196616 JFN196616:JFO196616 JPJ196616:JPK196616 JZF196616:JZG196616 KJB196616:KJC196616 KSX196616:KSY196616 LCT196616:LCU196616 LMP196616:LMQ196616 LWL196616:LWM196616 MGH196616:MGI196616 MQD196616:MQE196616 MZZ196616:NAA196616 NJV196616:NJW196616 NTR196616:NTS196616 ODN196616:ODO196616 ONJ196616:ONK196616 OXF196616:OXG196616 PHB196616:PHC196616 PQX196616:PQY196616 QAT196616:QAU196616 QKP196616:QKQ196616 QUL196616:QUM196616 REH196616:REI196616 ROD196616:ROE196616 RXZ196616:RYA196616 SHV196616:SHW196616 SRR196616:SRS196616 TBN196616:TBO196616 TLJ196616:TLK196616 TVF196616:TVG196616 UFB196616:UFC196616 UOX196616:UOY196616 UYT196616:UYU196616 VIP196616:VIQ196616 VSL196616:VSM196616 WCH196616:WCI196616 WMD196616:WME196616 WVZ196616:WWA196616 R262152:S262152 JN262152:JO262152 TJ262152:TK262152 ADF262152:ADG262152 ANB262152:ANC262152 AWX262152:AWY262152 BGT262152:BGU262152 BQP262152:BQQ262152 CAL262152:CAM262152 CKH262152:CKI262152 CUD262152:CUE262152 DDZ262152:DEA262152 DNV262152:DNW262152 DXR262152:DXS262152 EHN262152:EHO262152 ERJ262152:ERK262152 FBF262152:FBG262152 FLB262152:FLC262152 FUX262152:FUY262152 GET262152:GEU262152 GOP262152:GOQ262152 GYL262152:GYM262152 HIH262152:HII262152 HSD262152:HSE262152 IBZ262152:ICA262152 ILV262152:ILW262152 IVR262152:IVS262152 JFN262152:JFO262152 JPJ262152:JPK262152 JZF262152:JZG262152 KJB262152:KJC262152 KSX262152:KSY262152 LCT262152:LCU262152 LMP262152:LMQ262152 LWL262152:LWM262152 MGH262152:MGI262152 MQD262152:MQE262152 MZZ262152:NAA262152 NJV262152:NJW262152 NTR262152:NTS262152 ODN262152:ODO262152 ONJ262152:ONK262152 OXF262152:OXG262152 PHB262152:PHC262152 PQX262152:PQY262152 QAT262152:QAU262152 QKP262152:QKQ262152 QUL262152:QUM262152 REH262152:REI262152 ROD262152:ROE262152 RXZ262152:RYA262152 SHV262152:SHW262152 SRR262152:SRS262152 TBN262152:TBO262152 TLJ262152:TLK262152 TVF262152:TVG262152 UFB262152:UFC262152 UOX262152:UOY262152 UYT262152:UYU262152 VIP262152:VIQ262152 VSL262152:VSM262152 WCH262152:WCI262152 WMD262152:WME262152 WVZ262152:WWA262152 R327688:S327688 JN327688:JO327688 TJ327688:TK327688 ADF327688:ADG327688 ANB327688:ANC327688 AWX327688:AWY327688 BGT327688:BGU327688 BQP327688:BQQ327688 CAL327688:CAM327688 CKH327688:CKI327688 CUD327688:CUE327688 DDZ327688:DEA327688 DNV327688:DNW327688 DXR327688:DXS327688 EHN327688:EHO327688 ERJ327688:ERK327688 FBF327688:FBG327688 FLB327688:FLC327688 FUX327688:FUY327688 GET327688:GEU327688 GOP327688:GOQ327688 GYL327688:GYM327688 HIH327688:HII327688 HSD327688:HSE327688 IBZ327688:ICA327688 ILV327688:ILW327688 IVR327688:IVS327688 JFN327688:JFO327688 JPJ327688:JPK327688 JZF327688:JZG327688 KJB327688:KJC327688 KSX327688:KSY327688 LCT327688:LCU327688 LMP327688:LMQ327688 LWL327688:LWM327688 MGH327688:MGI327688 MQD327688:MQE327688 MZZ327688:NAA327688 NJV327688:NJW327688 NTR327688:NTS327688 ODN327688:ODO327688 ONJ327688:ONK327688 OXF327688:OXG327688 PHB327688:PHC327688 PQX327688:PQY327688 QAT327688:QAU327688 QKP327688:QKQ327688 QUL327688:QUM327688 REH327688:REI327688 ROD327688:ROE327688 RXZ327688:RYA327688 SHV327688:SHW327688 SRR327688:SRS327688 TBN327688:TBO327688 TLJ327688:TLK327688 TVF327688:TVG327688 UFB327688:UFC327688 UOX327688:UOY327688 UYT327688:UYU327688 VIP327688:VIQ327688 VSL327688:VSM327688 WCH327688:WCI327688 WMD327688:WME327688 WVZ327688:WWA327688 R393224:S393224 JN393224:JO393224 TJ393224:TK393224 ADF393224:ADG393224 ANB393224:ANC393224 AWX393224:AWY393224 BGT393224:BGU393224 BQP393224:BQQ393224 CAL393224:CAM393224 CKH393224:CKI393224 CUD393224:CUE393224 DDZ393224:DEA393224 DNV393224:DNW393224 DXR393224:DXS393224 EHN393224:EHO393224 ERJ393224:ERK393224 FBF393224:FBG393224 FLB393224:FLC393224 FUX393224:FUY393224 GET393224:GEU393224 GOP393224:GOQ393224 GYL393224:GYM393224 HIH393224:HII393224 HSD393224:HSE393224 IBZ393224:ICA393224 ILV393224:ILW393224 IVR393224:IVS393224 JFN393224:JFO393224 JPJ393224:JPK393224 JZF393224:JZG393224 KJB393224:KJC393224 KSX393224:KSY393224 LCT393224:LCU393224 LMP393224:LMQ393224 LWL393224:LWM393224 MGH393224:MGI393224 MQD393224:MQE393224 MZZ393224:NAA393224 NJV393224:NJW393224 NTR393224:NTS393224 ODN393224:ODO393224 ONJ393224:ONK393224 OXF393224:OXG393224 PHB393224:PHC393224 PQX393224:PQY393224 QAT393224:QAU393224 QKP393224:QKQ393224 QUL393224:QUM393224 REH393224:REI393224 ROD393224:ROE393224 RXZ393224:RYA393224 SHV393224:SHW393224 SRR393224:SRS393224 TBN393224:TBO393224 TLJ393224:TLK393224 TVF393224:TVG393224 UFB393224:UFC393224 UOX393224:UOY393224 UYT393224:UYU393224 VIP393224:VIQ393224 VSL393224:VSM393224 WCH393224:WCI393224 WMD393224:WME393224 WVZ393224:WWA393224 R458760:S458760 JN458760:JO458760 TJ458760:TK458760 ADF458760:ADG458760 ANB458760:ANC458760 AWX458760:AWY458760 BGT458760:BGU458760 BQP458760:BQQ458760 CAL458760:CAM458760 CKH458760:CKI458760 CUD458760:CUE458760 DDZ458760:DEA458760 DNV458760:DNW458760 DXR458760:DXS458760 EHN458760:EHO458760 ERJ458760:ERK458760 FBF458760:FBG458760 FLB458760:FLC458760 FUX458760:FUY458760 GET458760:GEU458760 GOP458760:GOQ458760 GYL458760:GYM458760 HIH458760:HII458760 HSD458760:HSE458760 IBZ458760:ICA458760 ILV458760:ILW458760 IVR458760:IVS458760 JFN458760:JFO458760 JPJ458760:JPK458760 JZF458760:JZG458760 KJB458760:KJC458760 KSX458760:KSY458760 LCT458760:LCU458760 LMP458760:LMQ458760 LWL458760:LWM458760 MGH458760:MGI458760 MQD458760:MQE458760 MZZ458760:NAA458760 NJV458760:NJW458760 NTR458760:NTS458760 ODN458760:ODO458760 ONJ458760:ONK458760 OXF458760:OXG458760 PHB458760:PHC458760 PQX458760:PQY458760 QAT458760:QAU458760 QKP458760:QKQ458760 QUL458760:QUM458760 REH458760:REI458760 ROD458760:ROE458760 RXZ458760:RYA458760 SHV458760:SHW458760 SRR458760:SRS458760 TBN458760:TBO458760 TLJ458760:TLK458760 TVF458760:TVG458760 UFB458760:UFC458760 UOX458760:UOY458760 UYT458760:UYU458760 VIP458760:VIQ458760 VSL458760:VSM458760 WCH458760:WCI458760 WMD458760:WME458760 WVZ458760:WWA458760 R524296:S524296 JN524296:JO524296 TJ524296:TK524296 ADF524296:ADG524296 ANB524296:ANC524296 AWX524296:AWY524296 BGT524296:BGU524296 BQP524296:BQQ524296 CAL524296:CAM524296 CKH524296:CKI524296 CUD524296:CUE524296 DDZ524296:DEA524296 DNV524296:DNW524296 DXR524296:DXS524296 EHN524296:EHO524296 ERJ524296:ERK524296 FBF524296:FBG524296 FLB524296:FLC524296 FUX524296:FUY524296 GET524296:GEU524296 GOP524296:GOQ524296 GYL524296:GYM524296 HIH524296:HII524296 HSD524296:HSE524296 IBZ524296:ICA524296 ILV524296:ILW524296 IVR524296:IVS524296 JFN524296:JFO524296 JPJ524296:JPK524296 JZF524296:JZG524296 KJB524296:KJC524296 KSX524296:KSY524296 LCT524296:LCU524296 LMP524296:LMQ524296 LWL524296:LWM524296 MGH524296:MGI524296 MQD524296:MQE524296 MZZ524296:NAA524296 NJV524296:NJW524296 NTR524296:NTS524296 ODN524296:ODO524296 ONJ524296:ONK524296 OXF524296:OXG524296 PHB524296:PHC524296 PQX524296:PQY524296 QAT524296:QAU524296 QKP524296:QKQ524296 QUL524296:QUM524296 REH524296:REI524296 ROD524296:ROE524296 RXZ524296:RYA524296 SHV524296:SHW524296 SRR524296:SRS524296 TBN524296:TBO524296 TLJ524296:TLK524296 TVF524296:TVG524296 UFB524296:UFC524296 UOX524296:UOY524296 UYT524296:UYU524296 VIP524296:VIQ524296 VSL524296:VSM524296 WCH524296:WCI524296 WMD524296:WME524296 WVZ524296:WWA524296 R589832:S589832 JN589832:JO589832 TJ589832:TK589832 ADF589832:ADG589832 ANB589832:ANC589832 AWX589832:AWY589832 BGT589832:BGU589832 BQP589832:BQQ589832 CAL589832:CAM589832 CKH589832:CKI589832 CUD589832:CUE589832 DDZ589832:DEA589832 DNV589832:DNW589832 DXR589832:DXS589832 EHN589832:EHO589832 ERJ589832:ERK589832 FBF589832:FBG589832 FLB589832:FLC589832 FUX589832:FUY589832 GET589832:GEU589832 GOP589832:GOQ589832 GYL589832:GYM589832 HIH589832:HII589832 HSD589832:HSE589832 IBZ589832:ICA589832 ILV589832:ILW589832 IVR589832:IVS589832 JFN589832:JFO589832 JPJ589832:JPK589832 JZF589832:JZG589832 KJB589832:KJC589832 KSX589832:KSY589832 LCT589832:LCU589832 LMP589832:LMQ589832 LWL589832:LWM589832 MGH589832:MGI589832 MQD589832:MQE589832 MZZ589832:NAA589832 NJV589832:NJW589832 NTR589832:NTS589832 ODN589832:ODO589832 ONJ589832:ONK589832 OXF589832:OXG589832 PHB589832:PHC589832 PQX589832:PQY589832 QAT589832:QAU589832 QKP589832:QKQ589832 QUL589832:QUM589832 REH589832:REI589832 ROD589832:ROE589832 RXZ589832:RYA589832 SHV589832:SHW589832 SRR589832:SRS589832 TBN589832:TBO589832 TLJ589832:TLK589832 TVF589832:TVG589832 UFB589832:UFC589832 UOX589832:UOY589832 UYT589832:UYU589832 VIP589832:VIQ589832 VSL589832:VSM589832 WCH589832:WCI589832 WMD589832:WME589832 WVZ589832:WWA589832 R655368:S655368 JN655368:JO655368 TJ655368:TK655368 ADF655368:ADG655368 ANB655368:ANC655368 AWX655368:AWY655368 BGT655368:BGU655368 BQP655368:BQQ655368 CAL655368:CAM655368 CKH655368:CKI655368 CUD655368:CUE655368 DDZ655368:DEA655368 DNV655368:DNW655368 DXR655368:DXS655368 EHN655368:EHO655368 ERJ655368:ERK655368 FBF655368:FBG655368 FLB655368:FLC655368 FUX655368:FUY655368 GET655368:GEU655368 GOP655368:GOQ655368 GYL655368:GYM655368 HIH655368:HII655368 HSD655368:HSE655368 IBZ655368:ICA655368 ILV655368:ILW655368 IVR655368:IVS655368 JFN655368:JFO655368 JPJ655368:JPK655368 JZF655368:JZG655368 KJB655368:KJC655368 KSX655368:KSY655368 LCT655368:LCU655368 LMP655368:LMQ655368 LWL655368:LWM655368 MGH655368:MGI655368 MQD655368:MQE655368 MZZ655368:NAA655368 NJV655368:NJW655368 NTR655368:NTS655368 ODN655368:ODO655368 ONJ655368:ONK655368 OXF655368:OXG655368 PHB655368:PHC655368 PQX655368:PQY655368 QAT655368:QAU655368 QKP655368:QKQ655368 QUL655368:QUM655368 REH655368:REI655368 ROD655368:ROE655368 RXZ655368:RYA655368 SHV655368:SHW655368 SRR655368:SRS655368 TBN655368:TBO655368 TLJ655368:TLK655368 TVF655368:TVG655368 UFB655368:UFC655368 UOX655368:UOY655368 UYT655368:UYU655368 VIP655368:VIQ655368 VSL655368:VSM655368 WCH655368:WCI655368 WMD655368:WME655368 WVZ655368:WWA655368 R720904:S720904 JN720904:JO720904 TJ720904:TK720904 ADF720904:ADG720904 ANB720904:ANC720904 AWX720904:AWY720904 BGT720904:BGU720904 BQP720904:BQQ720904 CAL720904:CAM720904 CKH720904:CKI720904 CUD720904:CUE720904 DDZ720904:DEA720904 DNV720904:DNW720904 DXR720904:DXS720904 EHN720904:EHO720904 ERJ720904:ERK720904 FBF720904:FBG720904 FLB720904:FLC720904 FUX720904:FUY720904 GET720904:GEU720904 GOP720904:GOQ720904 GYL720904:GYM720904 HIH720904:HII720904 HSD720904:HSE720904 IBZ720904:ICA720904 ILV720904:ILW720904 IVR720904:IVS720904 JFN720904:JFO720904 JPJ720904:JPK720904 JZF720904:JZG720904 KJB720904:KJC720904 KSX720904:KSY720904 LCT720904:LCU720904 LMP720904:LMQ720904 LWL720904:LWM720904 MGH720904:MGI720904 MQD720904:MQE720904 MZZ720904:NAA720904 NJV720904:NJW720904 NTR720904:NTS720904 ODN720904:ODO720904 ONJ720904:ONK720904 OXF720904:OXG720904 PHB720904:PHC720904 PQX720904:PQY720904 QAT720904:QAU720904 QKP720904:QKQ720904 QUL720904:QUM720904 REH720904:REI720904 ROD720904:ROE720904 RXZ720904:RYA720904 SHV720904:SHW720904 SRR720904:SRS720904 TBN720904:TBO720904 TLJ720904:TLK720904 TVF720904:TVG720904 UFB720904:UFC720904 UOX720904:UOY720904 UYT720904:UYU720904 VIP720904:VIQ720904 VSL720904:VSM720904 WCH720904:WCI720904 WMD720904:WME720904 WVZ720904:WWA720904 R786440:S786440 JN786440:JO786440 TJ786440:TK786440 ADF786440:ADG786440 ANB786440:ANC786440 AWX786440:AWY786440 BGT786440:BGU786440 BQP786440:BQQ786440 CAL786440:CAM786440 CKH786440:CKI786440 CUD786440:CUE786440 DDZ786440:DEA786440 DNV786440:DNW786440 DXR786440:DXS786440 EHN786440:EHO786440 ERJ786440:ERK786440 FBF786440:FBG786440 FLB786440:FLC786440 FUX786440:FUY786440 GET786440:GEU786440 GOP786440:GOQ786440 GYL786440:GYM786440 HIH786440:HII786440 HSD786440:HSE786440 IBZ786440:ICA786440 ILV786440:ILW786440 IVR786440:IVS786440 JFN786440:JFO786440 JPJ786440:JPK786440 JZF786440:JZG786440 KJB786440:KJC786440 KSX786440:KSY786440 LCT786440:LCU786440 LMP786440:LMQ786440 LWL786440:LWM786440 MGH786440:MGI786440 MQD786440:MQE786440 MZZ786440:NAA786440 NJV786440:NJW786440 NTR786440:NTS786440 ODN786440:ODO786440 ONJ786440:ONK786440 OXF786440:OXG786440 PHB786440:PHC786440 PQX786440:PQY786440 QAT786440:QAU786440 QKP786440:QKQ786440 QUL786440:QUM786440 REH786440:REI786440 ROD786440:ROE786440 RXZ786440:RYA786440 SHV786440:SHW786440 SRR786440:SRS786440 TBN786440:TBO786440 TLJ786440:TLK786440 TVF786440:TVG786440 UFB786440:UFC786440 UOX786440:UOY786440 UYT786440:UYU786440 VIP786440:VIQ786440 VSL786440:VSM786440 WCH786440:WCI786440 WMD786440:WME786440 WVZ786440:WWA786440 R851976:S851976 JN851976:JO851976 TJ851976:TK851976 ADF851976:ADG851976 ANB851976:ANC851976 AWX851976:AWY851976 BGT851976:BGU851976 BQP851976:BQQ851976 CAL851976:CAM851976 CKH851976:CKI851976 CUD851976:CUE851976 DDZ851976:DEA851976 DNV851976:DNW851976 DXR851976:DXS851976 EHN851976:EHO851976 ERJ851976:ERK851976 FBF851976:FBG851976 FLB851976:FLC851976 FUX851976:FUY851976 GET851976:GEU851976 GOP851976:GOQ851976 GYL851976:GYM851976 HIH851976:HII851976 HSD851976:HSE851976 IBZ851976:ICA851976 ILV851976:ILW851976 IVR851976:IVS851976 JFN851976:JFO851976 JPJ851976:JPK851976 JZF851976:JZG851976 KJB851976:KJC851976 KSX851976:KSY851976 LCT851976:LCU851976 LMP851976:LMQ851976 LWL851976:LWM851976 MGH851976:MGI851976 MQD851976:MQE851976 MZZ851976:NAA851976 NJV851976:NJW851976 NTR851976:NTS851976 ODN851976:ODO851976 ONJ851976:ONK851976 OXF851976:OXG851976 PHB851976:PHC851976 PQX851976:PQY851976 QAT851976:QAU851976 QKP851976:QKQ851976 QUL851976:QUM851976 REH851976:REI851976 ROD851976:ROE851976 RXZ851976:RYA851976 SHV851976:SHW851976 SRR851976:SRS851976 TBN851976:TBO851976 TLJ851976:TLK851976 TVF851976:TVG851976 UFB851976:UFC851976 UOX851976:UOY851976 UYT851976:UYU851976 VIP851976:VIQ851976 VSL851976:VSM851976 WCH851976:WCI851976 WMD851976:WME851976 WVZ851976:WWA851976 R917512:S917512 JN917512:JO917512 TJ917512:TK917512 ADF917512:ADG917512 ANB917512:ANC917512 AWX917512:AWY917512 BGT917512:BGU917512 BQP917512:BQQ917512 CAL917512:CAM917512 CKH917512:CKI917512 CUD917512:CUE917512 DDZ917512:DEA917512 DNV917512:DNW917512 DXR917512:DXS917512 EHN917512:EHO917512 ERJ917512:ERK917512 FBF917512:FBG917512 FLB917512:FLC917512 FUX917512:FUY917512 GET917512:GEU917512 GOP917512:GOQ917512 GYL917512:GYM917512 HIH917512:HII917512 HSD917512:HSE917512 IBZ917512:ICA917512 ILV917512:ILW917512 IVR917512:IVS917512 JFN917512:JFO917512 JPJ917512:JPK917512 JZF917512:JZG917512 KJB917512:KJC917512 KSX917512:KSY917512 LCT917512:LCU917512 LMP917512:LMQ917512 LWL917512:LWM917512 MGH917512:MGI917512 MQD917512:MQE917512 MZZ917512:NAA917512 NJV917512:NJW917512 NTR917512:NTS917512 ODN917512:ODO917512 ONJ917512:ONK917512 OXF917512:OXG917512 PHB917512:PHC917512 PQX917512:PQY917512 QAT917512:QAU917512 QKP917512:QKQ917512 QUL917512:QUM917512 REH917512:REI917512 ROD917512:ROE917512 RXZ917512:RYA917512 SHV917512:SHW917512 SRR917512:SRS917512 TBN917512:TBO917512 TLJ917512:TLK917512 TVF917512:TVG917512 UFB917512:UFC917512 UOX917512:UOY917512 UYT917512:UYU917512 VIP917512:VIQ917512 VSL917512:VSM917512 WCH917512:WCI917512 WMD917512:WME917512 WVZ917512:WWA917512 R983048:S983048 JN983048:JO983048 TJ983048:TK983048 ADF983048:ADG983048 ANB983048:ANC983048 AWX983048:AWY983048 BGT983048:BGU983048 BQP983048:BQQ983048 CAL983048:CAM983048 CKH983048:CKI983048 CUD983048:CUE983048 DDZ983048:DEA983048 DNV983048:DNW983048 DXR983048:DXS983048 EHN983048:EHO983048 ERJ983048:ERK983048 FBF983048:FBG983048 FLB983048:FLC983048 FUX983048:FUY983048 GET983048:GEU983048 GOP983048:GOQ983048 GYL983048:GYM983048 HIH983048:HII983048 HSD983048:HSE983048 IBZ983048:ICA983048 ILV983048:ILW983048 IVR983048:IVS983048 JFN983048:JFO983048 JPJ983048:JPK983048 JZF983048:JZG983048 KJB983048:KJC983048 KSX983048:KSY983048 LCT983048:LCU983048 LMP983048:LMQ983048 LWL983048:LWM983048 MGH983048:MGI983048 MQD983048:MQE983048 MZZ983048:NAA983048 NJV983048:NJW983048 NTR983048:NTS983048 ODN983048:ODO983048 ONJ983048:ONK983048 OXF983048:OXG983048 PHB983048:PHC983048 PQX983048:PQY983048 QAT983048:QAU983048 QKP983048:QKQ983048 QUL983048:QUM983048 REH983048:REI983048 ROD983048:ROE983048 RXZ983048:RYA983048 SHV983048:SHW983048 SRR983048:SRS983048 TBN983048:TBO983048 TLJ983048:TLK983048 TVF983048:TVG983048 UFB983048:UFC983048 UOX983048:UOY983048 UYT983048:UYU983048 VIP983048:VIQ983048 VSL983048:VSM983048 WCH983048:WCI983048 WMD983048:WME983048 WVZ983048:WWA983048" xr:uid="{00000000-0002-0000-1400-000004000000}">
      <formula1>0</formula1>
    </dataValidation>
    <dataValidation type="decimal" allowBlank="1" showInputMessage="1" showErrorMessage="1" errorTitle="Erro de valores" error="Digite um valor entre 0% e 100%" sqref="O17:O22 JK17:JK22 TG17:TG22 ADC17:ADC22 AMY17:AMY22 AWU17:AWU22 BGQ17:BGQ22 BQM17:BQM22 CAI17:CAI22 CKE17:CKE22 CUA17:CUA22 DDW17:DDW22 DNS17:DNS22 DXO17:DXO22 EHK17:EHK22 ERG17:ERG22 FBC17:FBC22 FKY17:FKY22 FUU17:FUU22 GEQ17:GEQ22 GOM17:GOM22 GYI17:GYI22 HIE17:HIE22 HSA17:HSA22 IBW17:IBW22 ILS17:ILS22 IVO17:IVO22 JFK17:JFK22 JPG17:JPG22 JZC17:JZC22 KIY17:KIY22 KSU17:KSU22 LCQ17:LCQ22 LMM17:LMM22 LWI17:LWI22 MGE17:MGE22 MQA17:MQA22 MZW17:MZW22 NJS17:NJS22 NTO17:NTO22 ODK17:ODK22 ONG17:ONG22 OXC17:OXC22 PGY17:PGY22 PQU17:PQU22 QAQ17:QAQ22 QKM17:QKM22 QUI17:QUI22 REE17:REE22 ROA17:ROA22 RXW17:RXW22 SHS17:SHS22 SRO17:SRO22 TBK17:TBK22 TLG17:TLG22 TVC17:TVC22 UEY17:UEY22 UOU17:UOU22 UYQ17:UYQ22 VIM17:VIM22 VSI17:VSI22 WCE17:WCE22 WMA17:WMA22 WVW17:WVW22 O65548:O65553 JK65548:JK65553 TG65548:TG65553 ADC65548:ADC65553 AMY65548:AMY65553 AWU65548:AWU65553 BGQ65548:BGQ65553 BQM65548:BQM65553 CAI65548:CAI65553 CKE65548:CKE65553 CUA65548:CUA65553 DDW65548:DDW65553 DNS65548:DNS65553 DXO65548:DXO65553 EHK65548:EHK65553 ERG65548:ERG65553 FBC65548:FBC65553 FKY65548:FKY65553 FUU65548:FUU65553 GEQ65548:GEQ65553 GOM65548:GOM65553 GYI65548:GYI65553 HIE65548:HIE65553 HSA65548:HSA65553 IBW65548:IBW65553 ILS65548:ILS65553 IVO65548:IVO65553 JFK65548:JFK65553 JPG65548:JPG65553 JZC65548:JZC65553 KIY65548:KIY65553 KSU65548:KSU65553 LCQ65548:LCQ65553 LMM65548:LMM65553 LWI65548:LWI65553 MGE65548:MGE65553 MQA65548:MQA65553 MZW65548:MZW65553 NJS65548:NJS65553 NTO65548:NTO65553 ODK65548:ODK65553 ONG65548:ONG65553 OXC65548:OXC65553 PGY65548:PGY65553 PQU65548:PQU65553 QAQ65548:QAQ65553 QKM65548:QKM65553 QUI65548:QUI65553 REE65548:REE65553 ROA65548:ROA65553 RXW65548:RXW65553 SHS65548:SHS65553 SRO65548:SRO65553 TBK65548:TBK65553 TLG65548:TLG65553 TVC65548:TVC65553 UEY65548:UEY65553 UOU65548:UOU65553 UYQ65548:UYQ65553 VIM65548:VIM65553 VSI65548:VSI65553 WCE65548:WCE65553 WMA65548:WMA65553 WVW65548:WVW65553 O131084:O131089 JK131084:JK131089 TG131084:TG131089 ADC131084:ADC131089 AMY131084:AMY131089 AWU131084:AWU131089 BGQ131084:BGQ131089 BQM131084:BQM131089 CAI131084:CAI131089 CKE131084:CKE131089 CUA131084:CUA131089 DDW131084:DDW131089 DNS131084:DNS131089 DXO131084:DXO131089 EHK131084:EHK131089 ERG131084:ERG131089 FBC131084:FBC131089 FKY131084:FKY131089 FUU131084:FUU131089 GEQ131084:GEQ131089 GOM131084:GOM131089 GYI131084:GYI131089 HIE131084:HIE131089 HSA131084:HSA131089 IBW131084:IBW131089 ILS131084:ILS131089 IVO131084:IVO131089 JFK131084:JFK131089 JPG131084:JPG131089 JZC131084:JZC131089 KIY131084:KIY131089 KSU131084:KSU131089 LCQ131084:LCQ131089 LMM131084:LMM131089 LWI131084:LWI131089 MGE131084:MGE131089 MQA131084:MQA131089 MZW131084:MZW131089 NJS131084:NJS131089 NTO131084:NTO131089 ODK131084:ODK131089 ONG131084:ONG131089 OXC131084:OXC131089 PGY131084:PGY131089 PQU131084:PQU131089 QAQ131084:QAQ131089 QKM131084:QKM131089 QUI131084:QUI131089 REE131084:REE131089 ROA131084:ROA131089 RXW131084:RXW131089 SHS131084:SHS131089 SRO131084:SRO131089 TBK131084:TBK131089 TLG131084:TLG131089 TVC131084:TVC131089 UEY131084:UEY131089 UOU131084:UOU131089 UYQ131084:UYQ131089 VIM131084:VIM131089 VSI131084:VSI131089 WCE131084:WCE131089 WMA131084:WMA131089 WVW131084:WVW131089 O196620:O196625 JK196620:JK196625 TG196620:TG196625 ADC196620:ADC196625 AMY196620:AMY196625 AWU196620:AWU196625 BGQ196620:BGQ196625 BQM196620:BQM196625 CAI196620:CAI196625 CKE196620:CKE196625 CUA196620:CUA196625 DDW196620:DDW196625 DNS196620:DNS196625 DXO196620:DXO196625 EHK196620:EHK196625 ERG196620:ERG196625 FBC196620:FBC196625 FKY196620:FKY196625 FUU196620:FUU196625 GEQ196620:GEQ196625 GOM196620:GOM196625 GYI196620:GYI196625 HIE196620:HIE196625 HSA196620:HSA196625 IBW196620:IBW196625 ILS196620:ILS196625 IVO196620:IVO196625 JFK196620:JFK196625 JPG196620:JPG196625 JZC196620:JZC196625 KIY196620:KIY196625 KSU196620:KSU196625 LCQ196620:LCQ196625 LMM196620:LMM196625 LWI196620:LWI196625 MGE196620:MGE196625 MQA196620:MQA196625 MZW196620:MZW196625 NJS196620:NJS196625 NTO196620:NTO196625 ODK196620:ODK196625 ONG196620:ONG196625 OXC196620:OXC196625 PGY196620:PGY196625 PQU196620:PQU196625 QAQ196620:QAQ196625 QKM196620:QKM196625 QUI196620:QUI196625 REE196620:REE196625 ROA196620:ROA196625 RXW196620:RXW196625 SHS196620:SHS196625 SRO196620:SRO196625 TBK196620:TBK196625 TLG196620:TLG196625 TVC196620:TVC196625 UEY196620:UEY196625 UOU196620:UOU196625 UYQ196620:UYQ196625 VIM196620:VIM196625 VSI196620:VSI196625 WCE196620:WCE196625 WMA196620:WMA196625 WVW196620:WVW196625 O262156:O262161 JK262156:JK262161 TG262156:TG262161 ADC262156:ADC262161 AMY262156:AMY262161 AWU262156:AWU262161 BGQ262156:BGQ262161 BQM262156:BQM262161 CAI262156:CAI262161 CKE262156:CKE262161 CUA262156:CUA262161 DDW262156:DDW262161 DNS262156:DNS262161 DXO262156:DXO262161 EHK262156:EHK262161 ERG262156:ERG262161 FBC262156:FBC262161 FKY262156:FKY262161 FUU262156:FUU262161 GEQ262156:GEQ262161 GOM262156:GOM262161 GYI262156:GYI262161 HIE262156:HIE262161 HSA262156:HSA262161 IBW262156:IBW262161 ILS262156:ILS262161 IVO262156:IVO262161 JFK262156:JFK262161 JPG262156:JPG262161 JZC262156:JZC262161 KIY262156:KIY262161 KSU262156:KSU262161 LCQ262156:LCQ262161 LMM262156:LMM262161 LWI262156:LWI262161 MGE262156:MGE262161 MQA262156:MQA262161 MZW262156:MZW262161 NJS262156:NJS262161 NTO262156:NTO262161 ODK262156:ODK262161 ONG262156:ONG262161 OXC262156:OXC262161 PGY262156:PGY262161 PQU262156:PQU262161 QAQ262156:QAQ262161 QKM262156:QKM262161 QUI262156:QUI262161 REE262156:REE262161 ROA262156:ROA262161 RXW262156:RXW262161 SHS262156:SHS262161 SRO262156:SRO262161 TBK262156:TBK262161 TLG262156:TLG262161 TVC262156:TVC262161 UEY262156:UEY262161 UOU262156:UOU262161 UYQ262156:UYQ262161 VIM262156:VIM262161 VSI262156:VSI262161 WCE262156:WCE262161 WMA262156:WMA262161 WVW262156:WVW262161 O327692:O327697 JK327692:JK327697 TG327692:TG327697 ADC327692:ADC327697 AMY327692:AMY327697 AWU327692:AWU327697 BGQ327692:BGQ327697 BQM327692:BQM327697 CAI327692:CAI327697 CKE327692:CKE327697 CUA327692:CUA327697 DDW327692:DDW327697 DNS327692:DNS327697 DXO327692:DXO327697 EHK327692:EHK327697 ERG327692:ERG327697 FBC327692:FBC327697 FKY327692:FKY327697 FUU327692:FUU327697 GEQ327692:GEQ327697 GOM327692:GOM327697 GYI327692:GYI327697 HIE327692:HIE327697 HSA327692:HSA327697 IBW327692:IBW327697 ILS327692:ILS327697 IVO327692:IVO327697 JFK327692:JFK327697 JPG327692:JPG327697 JZC327692:JZC327697 KIY327692:KIY327697 KSU327692:KSU327697 LCQ327692:LCQ327697 LMM327692:LMM327697 LWI327692:LWI327697 MGE327692:MGE327697 MQA327692:MQA327697 MZW327692:MZW327697 NJS327692:NJS327697 NTO327692:NTO327697 ODK327692:ODK327697 ONG327692:ONG327697 OXC327692:OXC327697 PGY327692:PGY327697 PQU327692:PQU327697 QAQ327692:QAQ327697 QKM327692:QKM327697 QUI327692:QUI327697 REE327692:REE327697 ROA327692:ROA327697 RXW327692:RXW327697 SHS327692:SHS327697 SRO327692:SRO327697 TBK327692:TBK327697 TLG327692:TLG327697 TVC327692:TVC327697 UEY327692:UEY327697 UOU327692:UOU327697 UYQ327692:UYQ327697 VIM327692:VIM327697 VSI327692:VSI327697 WCE327692:WCE327697 WMA327692:WMA327697 WVW327692:WVW327697 O393228:O393233 JK393228:JK393233 TG393228:TG393233 ADC393228:ADC393233 AMY393228:AMY393233 AWU393228:AWU393233 BGQ393228:BGQ393233 BQM393228:BQM393233 CAI393228:CAI393233 CKE393228:CKE393233 CUA393228:CUA393233 DDW393228:DDW393233 DNS393228:DNS393233 DXO393228:DXO393233 EHK393228:EHK393233 ERG393228:ERG393233 FBC393228:FBC393233 FKY393228:FKY393233 FUU393228:FUU393233 GEQ393228:GEQ393233 GOM393228:GOM393233 GYI393228:GYI393233 HIE393228:HIE393233 HSA393228:HSA393233 IBW393228:IBW393233 ILS393228:ILS393233 IVO393228:IVO393233 JFK393228:JFK393233 JPG393228:JPG393233 JZC393228:JZC393233 KIY393228:KIY393233 KSU393228:KSU393233 LCQ393228:LCQ393233 LMM393228:LMM393233 LWI393228:LWI393233 MGE393228:MGE393233 MQA393228:MQA393233 MZW393228:MZW393233 NJS393228:NJS393233 NTO393228:NTO393233 ODK393228:ODK393233 ONG393228:ONG393233 OXC393228:OXC393233 PGY393228:PGY393233 PQU393228:PQU393233 QAQ393228:QAQ393233 QKM393228:QKM393233 QUI393228:QUI393233 REE393228:REE393233 ROA393228:ROA393233 RXW393228:RXW393233 SHS393228:SHS393233 SRO393228:SRO393233 TBK393228:TBK393233 TLG393228:TLG393233 TVC393228:TVC393233 UEY393228:UEY393233 UOU393228:UOU393233 UYQ393228:UYQ393233 VIM393228:VIM393233 VSI393228:VSI393233 WCE393228:WCE393233 WMA393228:WMA393233 WVW393228:WVW393233 O458764:O458769 JK458764:JK458769 TG458764:TG458769 ADC458764:ADC458769 AMY458764:AMY458769 AWU458764:AWU458769 BGQ458764:BGQ458769 BQM458764:BQM458769 CAI458764:CAI458769 CKE458764:CKE458769 CUA458764:CUA458769 DDW458764:DDW458769 DNS458764:DNS458769 DXO458764:DXO458769 EHK458764:EHK458769 ERG458764:ERG458769 FBC458764:FBC458769 FKY458764:FKY458769 FUU458764:FUU458769 GEQ458764:GEQ458769 GOM458764:GOM458769 GYI458764:GYI458769 HIE458764:HIE458769 HSA458764:HSA458769 IBW458764:IBW458769 ILS458764:ILS458769 IVO458764:IVO458769 JFK458764:JFK458769 JPG458764:JPG458769 JZC458764:JZC458769 KIY458764:KIY458769 KSU458764:KSU458769 LCQ458764:LCQ458769 LMM458764:LMM458769 LWI458764:LWI458769 MGE458764:MGE458769 MQA458764:MQA458769 MZW458764:MZW458769 NJS458764:NJS458769 NTO458764:NTO458769 ODK458764:ODK458769 ONG458764:ONG458769 OXC458764:OXC458769 PGY458764:PGY458769 PQU458764:PQU458769 QAQ458764:QAQ458769 QKM458764:QKM458769 QUI458764:QUI458769 REE458764:REE458769 ROA458764:ROA458769 RXW458764:RXW458769 SHS458764:SHS458769 SRO458764:SRO458769 TBK458764:TBK458769 TLG458764:TLG458769 TVC458764:TVC458769 UEY458764:UEY458769 UOU458764:UOU458769 UYQ458764:UYQ458769 VIM458764:VIM458769 VSI458764:VSI458769 WCE458764:WCE458769 WMA458764:WMA458769 WVW458764:WVW458769 O524300:O524305 JK524300:JK524305 TG524300:TG524305 ADC524300:ADC524305 AMY524300:AMY524305 AWU524300:AWU524305 BGQ524300:BGQ524305 BQM524300:BQM524305 CAI524300:CAI524305 CKE524300:CKE524305 CUA524300:CUA524305 DDW524300:DDW524305 DNS524300:DNS524305 DXO524300:DXO524305 EHK524300:EHK524305 ERG524300:ERG524305 FBC524300:FBC524305 FKY524300:FKY524305 FUU524300:FUU524305 GEQ524300:GEQ524305 GOM524300:GOM524305 GYI524300:GYI524305 HIE524300:HIE524305 HSA524300:HSA524305 IBW524300:IBW524305 ILS524300:ILS524305 IVO524300:IVO524305 JFK524300:JFK524305 JPG524300:JPG524305 JZC524300:JZC524305 KIY524300:KIY524305 KSU524300:KSU524305 LCQ524300:LCQ524305 LMM524300:LMM524305 LWI524300:LWI524305 MGE524300:MGE524305 MQA524300:MQA524305 MZW524300:MZW524305 NJS524300:NJS524305 NTO524300:NTO524305 ODK524300:ODK524305 ONG524300:ONG524305 OXC524300:OXC524305 PGY524300:PGY524305 PQU524300:PQU524305 QAQ524300:QAQ524305 QKM524300:QKM524305 QUI524300:QUI524305 REE524300:REE524305 ROA524300:ROA524305 RXW524300:RXW524305 SHS524300:SHS524305 SRO524300:SRO524305 TBK524300:TBK524305 TLG524300:TLG524305 TVC524300:TVC524305 UEY524300:UEY524305 UOU524300:UOU524305 UYQ524300:UYQ524305 VIM524300:VIM524305 VSI524300:VSI524305 WCE524300:WCE524305 WMA524300:WMA524305 WVW524300:WVW524305 O589836:O589841 JK589836:JK589841 TG589836:TG589841 ADC589836:ADC589841 AMY589836:AMY589841 AWU589836:AWU589841 BGQ589836:BGQ589841 BQM589836:BQM589841 CAI589836:CAI589841 CKE589836:CKE589841 CUA589836:CUA589841 DDW589836:DDW589841 DNS589836:DNS589841 DXO589836:DXO589841 EHK589836:EHK589841 ERG589836:ERG589841 FBC589836:FBC589841 FKY589836:FKY589841 FUU589836:FUU589841 GEQ589836:GEQ589841 GOM589836:GOM589841 GYI589836:GYI589841 HIE589836:HIE589841 HSA589836:HSA589841 IBW589836:IBW589841 ILS589836:ILS589841 IVO589836:IVO589841 JFK589836:JFK589841 JPG589836:JPG589841 JZC589836:JZC589841 KIY589836:KIY589841 KSU589836:KSU589841 LCQ589836:LCQ589841 LMM589836:LMM589841 LWI589836:LWI589841 MGE589836:MGE589841 MQA589836:MQA589841 MZW589836:MZW589841 NJS589836:NJS589841 NTO589836:NTO589841 ODK589836:ODK589841 ONG589836:ONG589841 OXC589836:OXC589841 PGY589836:PGY589841 PQU589836:PQU589841 QAQ589836:QAQ589841 QKM589836:QKM589841 QUI589836:QUI589841 REE589836:REE589841 ROA589836:ROA589841 RXW589836:RXW589841 SHS589836:SHS589841 SRO589836:SRO589841 TBK589836:TBK589841 TLG589836:TLG589841 TVC589836:TVC589841 UEY589836:UEY589841 UOU589836:UOU589841 UYQ589836:UYQ589841 VIM589836:VIM589841 VSI589836:VSI589841 WCE589836:WCE589841 WMA589836:WMA589841 WVW589836:WVW589841 O655372:O655377 JK655372:JK655377 TG655372:TG655377 ADC655372:ADC655377 AMY655372:AMY655377 AWU655372:AWU655377 BGQ655372:BGQ655377 BQM655372:BQM655377 CAI655372:CAI655377 CKE655372:CKE655377 CUA655372:CUA655377 DDW655372:DDW655377 DNS655372:DNS655377 DXO655372:DXO655377 EHK655372:EHK655377 ERG655372:ERG655377 FBC655372:FBC655377 FKY655372:FKY655377 FUU655372:FUU655377 GEQ655372:GEQ655377 GOM655372:GOM655377 GYI655372:GYI655377 HIE655372:HIE655377 HSA655372:HSA655377 IBW655372:IBW655377 ILS655372:ILS655377 IVO655372:IVO655377 JFK655372:JFK655377 JPG655372:JPG655377 JZC655372:JZC655377 KIY655372:KIY655377 KSU655372:KSU655377 LCQ655372:LCQ655377 LMM655372:LMM655377 LWI655372:LWI655377 MGE655372:MGE655377 MQA655372:MQA655377 MZW655372:MZW655377 NJS655372:NJS655377 NTO655372:NTO655377 ODK655372:ODK655377 ONG655372:ONG655377 OXC655372:OXC655377 PGY655372:PGY655377 PQU655372:PQU655377 QAQ655372:QAQ655377 QKM655372:QKM655377 QUI655372:QUI655377 REE655372:REE655377 ROA655372:ROA655377 RXW655372:RXW655377 SHS655372:SHS655377 SRO655372:SRO655377 TBK655372:TBK655377 TLG655372:TLG655377 TVC655372:TVC655377 UEY655372:UEY655377 UOU655372:UOU655377 UYQ655372:UYQ655377 VIM655372:VIM655377 VSI655372:VSI655377 WCE655372:WCE655377 WMA655372:WMA655377 WVW655372:WVW655377 O720908:O720913 JK720908:JK720913 TG720908:TG720913 ADC720908:ADC720913 AMY720908:AMY720913 AWU720908:AWU720913 BGQ720908:BGQ720913 BQM720908:BQM720913 CAI720908:CAI720913 CKE720908:CKE720913 CUA720908:CUA720913 DDW720908:DDW720913 DNS720908:DNS720913 DXO720908:DXO720913 EHK720908:EHK720913 ERG720908:ERG720913 FBC720908:FBC720913 FKY720908:FKY720913 FUU720908:FUU720913 GEQ720908:GEQ720913 GOM720908:GOM720913 GYI720908:GYI720913 HIE720908:HIE720913 HSA720908:HSA720913 IBW720908:IBW720913 ILS720908:ILS720913 IVO720908:IVO720913 JFK720908:JFK720913 JPG720908:JPG720913 JZC720908:JZC720913 KIY720908:KIY720913 KSU720908:KSU720913 LCQ720908:LCQ720913 LMM720908:LMM720913 LWI720908:LWI720913 MGE720908:MGE720913 MQA720908:MQA720913 MZW720908:MZW720913 NJS720908:NJS720913 NTO720908:NTO720913 ODK720908:ODK720913 ONG720908:ONG720913 OXC720908:OXC720913 PGY720908:PGY720913 PQU720908:PQU720913 QAQ720908:QAQ720913 QKM720908:QKM720913 QUI720908:QUI720913 REE720908:REE720913 ROA720908:ROA720913 RXW720908:RXW720913 SHS720908:SHS720913 SRO720908:SRO720913 TBK720908:TBK720913 TLG720908:TLG720913 TVC720908:TVC720913 UEY720908:UEY720913 UOU720908:UOU720913 UYQ720908:UYQ720913 VIM720908:VIM720913 VSI720908:VSI720913 WCE720908:WCE720913 WMA720908:WMA720913 WVW720908:WVW720913 O786444:O786449 JK786444:JK786449 TG786444:TG786449 ADC786444:ADC786449 AMY786444:AMY786449 AWU786444:AWU786449 BGQ786444:BGQ786449 BQM786444:BQM786449 CAI786444:CAI786449 CKE786444:CKE786449 CUA786444:CUA786449 DDW786444:DDW786449 DNS786444:DNS786449 DXO786444:DXO786449 EHK786444:EHK786449 ERG786444:ERG786449 FBC786444:FBC786449 FKY786444:FKY786449 FUU786444:FUU786449 GEQ786444:GEQ786449 GOM786444:GOM786449 GYI786444:GYI786449 HIE786444:HIE786449 HSA786444:HSA786449 IBW786444:IBW786449 ILS786444:ILS786449 IVO786444:IVO786449 JFK786444:JFK786449 JPG786444:JPG786449 JZC786444:JZC786449 KIY786444:KIY786449 KSU786444:KSU786449 LCQ786444:LCQ786449 LMM786444:LMM786449 LWI786444:LWI786449 MGE786444:MGE786449 MQA786444:MQA786449 MZW786444:MZW786449 NJS786444:NJS786449 NTO786444:NTO786449 ODK786444:ODK786449 ONG786444:ONG786449 OXC786444:OXC786449 PGY786444:PGY786449 PQU786444:PQU786449 QAQ786444:QAQ786449 QKM786444:QKM786449 QUI786444:QUI786449 REE786444:REE786449 ROA786444:ROA786449 RXW786444:RXW786449 SHS786444:SHS786449 SRO786444:SRO786449 TBK786444:TBK786449 TLG786444:TLG786449 TVC786444:TVC786449 UEY786444:UEY786449 UOU786444:UOU786449 UYQ786444:UYQ786449 VIM786444:VIM786449 VSI786444:VSI786449 WCE786444:WCE786449 WMA786444:WMA786449 WVW786444:WVW786449 O851980:O851985 JK851980:JK851985 TG851980:TG851985 ADC851980:ADC851985 AMY851980:AMY851985 AWU851980:AWU851985 BGQ851980:BGQ851985 BQM851980:BQM851985 CAI851980:CAI851985 CKE851980:CKE851985 CUA851980:CUA851985 DDW851980:DDW851985 DNS851980:DNS851985 DXO851980:DXO851985 EHK851980:EHK851985 ERG851980:ERG851985 FBC851980:FBC851985 FKY851980:FKY851985 FUU851980:FUU851985 GEQ851980:GEQ851985 GOM851980:GOM851985 GYI851980:GYI851985 HIE851980:HIE851985 HSA851980:HSA851985 IBW851980:IBW851985 ILS851980:ILS851985 IVO851980:IVO851985 JFK851980:JFK851985 JPG851980:JPG851985 JZC851980:JZC851985 KIY851980:KIY851985 KSU851980:KSU851985 LCQ851980:LCQ851985 LMM851980:LMM851985 LWI851980:LWI851985 MGE851980:MGE851985 MQA851980:MQA851985 MZW851980:MZW851985 NJS851980:NJS851985 NTO851980:NTO851985 ODK851980:ODK851985 ONG851980:ONG851985 OXC851980:OXC851985 PGY851980:PGY851985 PQU851980:PQU851985 QAQ851980:QAQ851985 QKM851980:QKM851985 QUI851980:QUI851985 REE851980:REE851985 ROA851980:ROA851985 RXW851980:RXW851985 SHS851980:SHS851985 SRO851980:SRO851985 TBK851980:TBK851985 TLG851980:TLG851985 TVC851980:TVC851985 UEY851980:UEY851985 UOU851980:UOU851985 UYQ851980:UYQ851985 VIM851980:VIM851985 VSI851980:VSI851985 WCE851980:WCE851985 WMA851980:WMA851985 WVW851980:WVW851985 O917516:O917521 JK917516:JK917521 TG917516:TG917521 ADC917516:ADC917521 AMY917516:AMY917521 AWU917516:AWU917521 BGQ917516:BGQ917521 BQM917516:BQM917521 CAI917516:CAI917521 CKE917516:CKE917521 CUA917516:CUA917521 DDW917516:DDW917521 DNS917516:DNS917521 DXO917516:DXO917521 EHK917516:EHK917521 ERG917516:ERG917521 FBC917516:FBC917521 FKY917516:FKY917521 FUU917516:FUU917521 GEQ917516:GEQ917521 GOM917516:GOM917521 GYI917516:GYI917521 HIE917516:HIE917521 HSA917516:HSA917521 IBW917516:IBW917521 ILS917516:ILS917521 IVO917516:IVO917521 JFK917516:JFK917521 JPG917516:JPG917521 JZC917516:JZC917521 KIY917516:KIY917521 KSU917516:KSU917521 LCQ917516:LCQ917521 LMM917516:LMM917521 LWI917516:LWI917521 MGE917516:MGE917521 MQA917516:MQA917521 MZW917516:MZW917521 NJS917516:NJS917521 NTO917516:NTO917521 ODK917516:ODK917521 ONG917516:ONG917521 OXC917516:OXC917521 PGY917516:PGY917521 PQU917516:PQU917521 QAQ917516:QAQ917521 QKM917516:QKM917521 QUI917516:QUI917521 REE917516:REE917521 ROA917516:ROA917521 RXW917516:RXW917521 SHS917516:SHS917521 SRO917516:SRO917521 TBK917516:TBK917521 TLG917516:TLG917521 TVC917516:TVC917521 UEY917516:UEY917521 UOU917516:UOU917521 UYQ917516:UYQ917521 VIM917516:VIM917521 VSI917516:VSI917521 WCE917516:WCE917521 WMA917516:WMA917521 WVW917516:WVW917521 O983052:O983057 JK983052:JK983057 TG983052:TG983057 ADC983052:ADC983057 AMY983052:AMY983057 AWU983052:AWU983057 BGQ983052:BGQ983057 BQM983052:BQM983057 CAI983052:CAI983057 CKE983052:CKE983057 CUA983052:CUA983057 DDW983052:DDW983057 DNS983052:DNS983057 DXO983052:DXO983057 EHK983052:EHK983057 ERG983052:ERG983057 FBC983052:FBC983057 FKY983052:FKY983057 FUU983052:FUU983057 GEQ983052:GEQ983057 GOM983052:GOM983057 GYI983052:GYI983057 HIE983052:HIE983057 HSA983052:HSA983057 IBW983052:IBW983057 ILS983052:ILS983057 IVO983052:IVO983057 JFK983052:JFK983057 JPG983052:JPG983057 JZC983052:JZC983057 KIY983052:KIY983057 KSU983052:KSU983057 LCQ983052:LCQ983057 LMM983052:LMM983057 LWI983052:LWI983057 MGE983052:MGE983057 MQA983052:MQA983057 MZW983052:MZW983057 NJS983052:NJS983057 NTO983052:NTO983057 ODK983052:ODK983057 ONG983052:ONG983057 OXC983052:OXC983057 PGY983052:PGY983057 PQU983052:PQU983057 QAQ983052:QAQ983057 QKM983052:QKM983057 QUI983052:QUI983057 REE983052:REE983057 ROA983052:ROA983057 RXW983052:RXW983057 SHS983052:SHS983057 SRO983052:SRO983057 TBK983052:TBK983057 TLG983052:TLG983057 TVC983052:TVC983057 UEY983052:UEY983057 UOU983052:UOU983057 UYQ983052:UYQ983057 VIM983052:VIM983057 VSI983052:VSI983057 WCE983052:WCE983057 WMA983052:WMA983057 WVW983052:WVW983057" xr:uid="{00000000-0002-0000-1400-000005000000}">
      <formula1>0</formula1>
      <formula2>1</formula2>
    </dataValidation>
  </dataValidations>
  <printOptions horizontalCentered="1" verticalCentered="1"/>
  <pageMargins left="0.51181102362204722" right="0.51181102362204722" top="0.78740157480314965" bottom="0.78740157480314965" header="0.31496062992125984" footer="0.31496062992125984"/>
  <pageSetup paperSize="9" scale="84"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67"/>
  <sheetViews>
    <sheetView showGridLines="0" view="pageBreakPreview" topLeftCell="A4" zoomScale="90" zoomScaleNormal="100" zoomScaleSheetLayoutView="90" workbookViewId="0">
      <selection activeCell="L14" sqref="L14"/>
    </sheetView>
  </sheetViews>
  <sheetFormatPr defaultColWidth="9.109375" defaultRowHeight="13.8" x14ac:dyDescent="0.25"/>
  <cols>
    <col min="1" max="1" width="16.44140625" style="114" customWidth="1"/>
    <col min="2" max="2" width="17.44140625" style="114" customWidth="1"/>
    <col min="3" max="3" width="17.6640625" style="114" customWidth="1"/>
    <col min="4" max="4" width="12.6640625" style="114" customWidth="1"/>
    <col min="5" max="5" width="7.33203125" style="114" bestFit="1" customWidth="1"/>
    <col min="6" max="6" width="9.5546875" style="114" bestFit="1" customWidth="1"/>
    <col min="7" max="7" width="13.6640625" style="114" bestFit="1" customWidth="1"/>
    <col min="8" max="8" width="17" style="114" bestFit="1" customWidth="1"/>
    <col min="9" max="9" width="8.44140625" style="114" customWidth="1"/>
    <col min="10" max="10" width="27.5546875" style="114" customWidth="1"/>
    <col min="11" max="11" width="9.109375" style="114"/>
    <col min="12" max="12" width="9.33203125" style="114" bestFit="1" customWidth="1"/>
    <col min="13" max="13" width="9.109375" style="114"/>
    <col min="14" max="14" width="15.88671875" style="114" bestFit="1" customWidth="1"/>
    <col min="15" max="16384" width="9.109375" style="114"/>
  </cols>
  <sheetData>
    <row r="1" spans="1:12" ht="90" customHeight="1" x14ac:dyDescent="0.25"/>
    <row r="2" spans="1:12" ht="15" x14ac:dyDescent="0.25">
      <c r="A2" s="215" t="str">
        <f>'RESUMO GERAL'!A2</f>
        <v>OBJETO:</v>
      </c>
      <c r="B2" s="210" t="str">
        <f>'RESUMO GERAL'!B2</f>
        <v>Recuperação de Estradas Vicinais no Município de Conceição do Lago Açu/MA</v>
      </c>
      <c r="C2" s="135"/>
    </row>
    <row r="3" spans="1:12" ht="15" x14ac:dyDescent="0.25">
      <c r="A3" s="215" t="str">
        <f>'RESUMO GERAL'!A3</f>
        <v>LOCAL:</v>
      </c>
      <c r="B3" s="210" t="str">
        <f>'RESUMO GERAL'!B3</f>
        <v>Conceição do Lago Açu - MA</v>
      </c>
      <c r="C3" s="135"/>
    </row>
    <row r="4" spans="1:12" ht="16.5" customHeight="1" x14ac:dyDescent="0.25">
      <c r="A4" s="215" t="str">
        <f>'RESUMO GERAL'!A4</f>
        <v>PROPONENTE:</v>
      </c>
      <c r="B4" s="210" t="str">
        <f>'RESUMO GERAL'!B4</f>
        <v>Prefeitura Municipal de Conceição do Lago Açu-MA</v>
      </c>
      <c r="C4" s="135"/>
    </row>
    <row r="5" spans="1:12" ht="15" x14ac:dyDescent="0.25">
      <c r="A5" s="215" t="str">
        <f>'RESUMO GERAL'!A5</f>
        <v>DATA REF.:</v>
      </c>
      <c r="B5" s="210" t="str">
        <f>'RESUMO GERAL'!B5</f>
        <v>SINAPI 09/2022 E DNIT SICRO 3 07/2022</v>
      </c>
      <c r="C5" s="135"/>
    </row>
    <row r="6" spans="1:12" ht="30" x14ac:dyDescent="0.25">
      <c r="A6" s="215" t="str">
        <f>'RESUMO GERAL'!A6</f>
        <v>ENCARGOS SOCIAIS:</v>
      </c>
      <c r="B6" s="217" t="str">
        <f>'RESUMO GERAL'!B6</f>
        <v>112,90 % e 70,87% - não desonerado</v>
      </c>
      <c r="C6" s="135"/>
    </row>
    <row r="7" spans="1:12" ht="15" x14ac:dyDescent="0.25">
      <c r="A7" s="215" t="str">
        <f>'RESUMO GERAL'!A7</f>
        <v>BDI:</v>
      </c>
      <c r="B7" s="216">
        <f>'RESUMO GERAL'!B7</f>
        <v>0.24229999999999999</v>
      </c>
      <c r="C7" s="135"/>
    </row>
    <row r="8" spans="1:12" x14ac:dyDescent="0.25">
      <c r="L8" s="114">
        <f>1.2423</f>
        <v>1.2423</v>
      </c>
    </row>
    <row r="9" spans="1:12" s="230" customFormat="1" ht="27.75" customHeight="1" x14ac:dyDescent="0.3">
      <c r="A9" s="228" t="s">
        <v>94</v>
      </c>
      <c r="B9" s="442" t="s">
        <v>449</v>
      </c>
      <c r="C9" s="443"/>
      <c r="D9" s="443"/>
      <c r="E9" s="444"/>
      <c r="F9" s="228" t="s">
        <v>450</v>
      </c>
      <c r="G9" s="228" t="s">
        <v>101</v>
      </c>
      <c r="H9" s="442" t="s">
        <v>451</v>
      </c>
      <c r="I9" s="444"/>
      <c r="J9" s="229" t="s">
        <v>452</v>
      </c>
    </row>
    <row r="11" spans="1:12" ht="20.399999999999999" x14ac:dyDescent="0.35">
      <c r="A11" s="438" t="s">
        <v>448</v>
      </c>
      <c r="B11" s="438"/>
      <c r="C11" s="438"/>
      <c r="D11" s="438"/>
      <c r="E11" s="438"/>
      <c r="F11" s="438"/>
      <c r="G11" s="438"/>
      <c r="H11" s="438"/>
      <c r="I11" s="178"/>
      <c r="J11" s="179"/>
    </row>
    <row r="12" spans="1:12" s="181" customFormat="1" ht="47.25" customHeight="1" x14ac:dyDescent="0.3">
      <c r="A12" s="218" t="s">
        <v>443</v>
      </c>
      <c r="B12" s="445" t="s">
        <v>19</v>
      </c>
      <c r="C12" s="446"/>
      <c r="D12" s="446"/>
      <c r="E12" s="447"/>
      <c r="F12" s="219" t="s">
        <v>453</v>
      </c>
      <c r="G12" s="219">
        <v>1</v>
      </c>
      <c r="H12" s="448">
        <f>'COMPOSIÇÃO DO PROJ. EXECUTIVO'!O11</f>
        <v>32823.549999999996</v>
      </c>
      <c r="I12" s="449"/>
      <c r="J12" s="220">
        <f>ROUND(H12*L8,2)</f>
        <v>40776.699999999997</v>
      </c>
    </row>
    <row r="13" spans="1:12" s="181" customFormat="1" ht="23.25" customHeight="1" x14ac:dyDescent="0.3">
      <c r="A13" s="180"/>
      <c r="B13" s="182"/>
      <c r="J13" s="183"/>
    </row>
    <row r="14" spans="1:12" ht="20.399999999999999" x14ac:dyDescent="0.35">
      <c r="A14" s="440" t="s">
        <v>444</v>
      </c>
      <c r="B14" s="440"/>
      <c r="C14" s="440"/>
      <c r="D14" s="440"/>
      <c r="E14" s="440"/>
      <c r="F14" s="440"/>
      <c r="G14" s="440"/>
      <c r="H14" s="440"/>
      <c r="I14" s="440"/>
      <c r="J14" s="333">
        <f>J12</f>
        <v>40776.699999999997</v>
      </c>
    </row>
    <row r="15" spans="1:12" ht="4.5" customHeight="1" x14ac:dyDescent="0.25"/>
    <row r="25" spans="1:10" ht="15" x14ac:dyDescent="0.25">
      <c r="A25" s="441" t="s">
        <v>454</v>
      </c>
      <c r="B25" s="441"/>
      <c r="C25" s="441"/>
      <c r="D25" s="441"/>
      <c r="E25" s="441"/>
      <c r="F25" s="441"/>
      <c r="G25" s="441"/>
      <c r="H25" s="441"/>
      <c r="I25" s="441"/>
      <c r="J25" s="441"/>
    </row>
    <row r="66" spans="1:10" x14ac:dyDescent="0.25">
      <c r="A66" s="439">
        <f ca="1">TODAY()</f>
        <v>45040</v>
      </c>
      <c r="B66" s="439"/>
      <c r="C66" s="439"/>
      <c r="D66" s="439"/>
      <c r="E66" s="439"/>
      <c r="F66" s="439"/>
      <c r="G66" s="439"/>
      <c r="H66" s="439"/>
      <c r="I66" s="439"/>
      <c r="J66" s="439"/>
    </row>
    <row r="67" spans="1:10" x14ac:dyDescent="0.25">
      <c r="A67" s="439" t="s">
        <v>413</v>
      </c>
      <c r="B67" s="439"/>
      <c r="C67" s="439"/>
      <c r="D67" s="439"/>
      <c r="E67" s="439"/>
      <c r="F67" s="439"/>
      <c r="G67" s="439"/>
      <c r="H67" s="439"/>
      <c r="I67" s="439"/>
      <c r="J67" s="439"/>
    </row>
  </sheetData>
  <mergeCells count="9">
    <mergeCell ref="A66:J66"/>
    <mergeCell ref="A67:J67"/>
    <mergeCell ref="B9:E9"/>
    <mergeCell ref="B12:E12"/>
    <mergeCell ref="H9:I9"/>
    <mergeCell ref="H12:I12"/>
    <mergeCell ref="A11:H11"/>
    <mergeCell ref="A14:I14"/>
    <mergeCell ref="A25:J25"/>
  </mergeCells>
  <pageMargins left="0.25" right="0.25" top="0.75" bottom="0.75" header="0.3" footer="0.3"/>
  <pageSetup paperSize="9" scale="66"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W77"/>
  <sheetViews>
    <sheetView showGridLines="0" view="pageBreakPreview" topLeftCell="A22" zoomScale="85" zoomScaleNormal="100" zoomScaleSheetLayoutView="85" workbookViewId="0">
      <selection activeCell="L14" sqref="L14"/>
    </sheetView>
  </sheetViews>
  <sheetFormatPr defaultColWidth="9.109375" defaultRowHeight="13.8" x14ac:dyDescent="0.25"/>
  <cols>
    <col min="1" max="1" width="19.109375" style="114" customWidth="1"/>
    <col min="2" max="2" width="10.44140625" style="114" bestFit="1" customWidth="1"/>
    <col min="3" max="8" width="9.109375" style="114"/>
    <col min="9" max="9" width="11.5546875" style="114" customWidth="1"/>
    <col min="10" max="10" width="9.109375" style="114" customWidth="1"/>
    <col min="11" max="12" width="9.109375" style="114"/>
    <col min="13" max="13" width="10.88671875" style="114" bestFit="1" customWidth="1"/>
    <col min="14" max="14" width="17.44140625" style="114" customWidth="1"/>
    <col min="15" max="15" width="22.33203125" style="114" customWidth="1"/>
    <col min="16" max="16" width="16.6640625" style="114" bestFit="1" customWidth="1"/>
    <col min="17" max="17" width="19.88671875" style="114" bestFit="1" customWidth="1"/>
    <col min="18" max="18" width="13.44140625" style="114" bestFit="1" customWidth="1"/>
    <col min="19" max="21" width="9.109375" style="114"/>
    <col min="22" max="22" width="10.6640625" style="114" bestFit="1" customWidth="1"/>
    <col min="23" max="16384" width="9.109375" style="114"/>
  </cols>
  <sheetData>
    <row r="1" spans="1:18" ht="118.5" customHeight="1" x14ac:dyDescent="0.25">
      <c r="A1" s="450"/>
      <c r="B1" s="450"/>
      <c r="C1" s="450"/>
      <c r="D1" s="450"/>
      <c r="E1" s="450"/>
      <c r="F1" s="450"/>
      <c r="G1" s="450"/>
      <c r="H1" s="450"/>
      <c r="I1" s="450"/>
      <c r="J1" s="450"/>
      <c r="K1" s="450"/>
      <c r="L1" s="450"/>
      <c r="M1" s="450"/>
      <c r="N1" s="450"/>
      <c r="O1" s="450"/>
    </row>
    <row r="2" spans="1:18" ht="17.399999999999999" x14ac:dyDescent="0.25">
      <c r="A2" s="221" t="str">
        <f>'RESUMO GERAL'!A2</f>
        <v>OBJETO:</v>
      </c>
      <c r="B2" s="222" t="str">
        <f>'RESUMO GERAL'!B2</f>
        <v>Recuperação de Estradas Vicinais no Município de Conceição do Lago Açu/MA</v>
      </c>
      <c r="C2" s="223"/>
      <c r="D2" s="213"/>
      <c r="E2" s="213"/>
      <c r="F2" s="213"/>
      <c r="G2" s="213"/>
      <c r="H2" s="213"/>
      <c r="I2" s="213"/>
      <c r="J2" s="213"/>
      <c r="K2" s="213"/>
      <c r="L2" s="213"/>
      <c r="M2" s="213"/>
      <c r="N2" s="213"/>
      <c r="O2" s="213"/>
    </row>
    <row r="3" spans="1:18" ht="17.399999999999999" x14ac:dyDescent="0.25">
      <c r="A3" s="221" t="str">
        <f>'RESUMO GERAL'!A3</f>
        <v>LOCAL:</v>
      </c>
      <c r="B3" s="222" t="str">
        <f>'RESUMO GERAL'!B3</f>
        <v>Conceição do Lago Açu - MA</v>
      </c>
      <c r="C3" s="223"/>
      <c r="D3" s="213"/>
      <c r="E3" s="213"/>
      <c r="F3" s="213"/>
      <c r="G3" s="213"/>
      <c r="H3" s="213"/>
      <c r="I3" s="213"/>
      <c r="J3" s="213"/>
      <c r="K3" s="213"/>
      <c r="L3" s="213"/>
      <c r="M3" s="213"/>
      <c r="N3" s="213"/>
      <c r="O3" s="213"/>
    </row>
    <row r="4" spans="1:18" ht="17.399999999999999" x14ac:dyDescent="0.25">
      <c r="A4" s="334" t="str">
        <f>'RESUMO GERAL'!A4</f>
        <v>PROPONENTE:</v>
      </c>
      <c r="B4" s="222" t="str">
        <f>'RESUMO GERAL'!B4</f>
        <v>Prefeitura Municipal de Conceição do Lago Açu-MA</v>
      </c>
      <c r="C4" s="223"/>
      <c r="D4" s="213"/>
      <c r="E4" s="213"/>
      <c r="F4" s="213"/>
      <c r="G4" s="213"/>
      <c r="H4" s="213"/>
      <c r="I4" s="213"/>
      <c r="J4" s="213"/>
      <c r="K4" s="213"/>
      <c r="L4" s="213"/>
      <c r="M4" s="213"/>
      <c r="N4" s="213"/>
      <c r="O4" s="213"/>
    </row>
    <row r="5" spans="1:18" ht="17.399999999999999" x14ac:dyDescent="0.25">
      <c r="A5" s="221" t="str">
        <f>'RESUMO GERAL'!A5</f>
        <v>DATA REF.:</v>
      </c>
      <c r="B5" s="222" t="str">
        <f>'RESUMO GERAL'!B5</f>
        <v>SINAPI 09/2022 E DNIT SICRO 3 07/2022</v>
      </c>
      <c r="C5" s="223"/>
      <c r="D5" s="213"/>
      <c r="E5" s="213"/>
      <c r="F5" s="213"/>
      <c r="G5" s="213"/>
      <c r="H5" s="213"/>
      <c r="I5" s="213"/>
      <c r="J5" s="213"/>
      <c r="K5" s="213"/>
      <c r="L5" s="213"/>
      <c r="M5" s="213"/>
      <c r="N5" s="213"/>
      <c r="O5" s="213"/>
    </row>
    <row r="6" spans="1:18" ht="34.799999999999997" x14ac:dyDescent="0.25">
      <c r="A6" s="221" t="str">
        <f>'RESUMO GERAL'!A6</f>
        <v>ENCARGOS SOCIAIS:</v>
      </c>
      <c r="B6" s="224" t="str">
        <f>'RESUMO GERAL'!B6</f>
        <v>112,90 % e 70,87% - não desonerado</v>
      </c>
      <c r="C6" s="223"/>
      <c r="D6" s="213"/>
      <c r="E6" s="213"/>
      <c r="F6" s="213"/>
      <c r="G6" s="213"/>
      <c r="H6" s="213"/>
      <c r="I6" s="213"/>
      <c r="J6" s="213"/>
      <c r="K6" s="213"/>
      <c r="L6" s="213"/>
      <c r="M6" s="213"/>
      <c r="N6" s="213"/>
      <c r="O6" s="213"/>
    </row>
    <row r="7" spans="1:18" ht="17.399999999999999" x14ac:dyDescent="0.25">
      <c r="A7" s="221" t="str">
        <f>'RESUMO GERAL'!A7</f>
        <v>BDI:</v>
      </c>
      <c r="B7" s="225">
        <f>'RESUMO GERAL'!B7</f>
        <v>0.24229999999999999</v>
      </c>
      <c r="C7" s="223"/>
      <c r="D7" s="213"/>
      <c r="E7" s="213"/>
      <c r="F7" s="213"/>
      <c r="G7" s="213"/>
      <c r="H7" s="213"/>
      <c r="I7" s="213"/>
      <c r="J7" s="213"/>
      <c r="K7" s="213"/>
      <c r="L7" s="213"/>
      <c r="M7" s="213"/>
      <c r="N7" s="213"/>
      <c r="O7" s="213"/>
    </row>
    <row r="8" spans="1:18" ht="15" x14ac:dyDescent="0.25">
      <c r="A8" s="213"/>
      <c r="B8" s="213"/>
      <c r="C8" s="213"/>
      <c r="D8" s="213"/>
      <c r="E8" s="213"/>
      <c r="F8" s="213"/>
      <c r="G8" s="213"/>
      <c r="H8" s="213"/>
      <c r="I8" s="213"/>
      <c r="J8" s="213"/>
      <c r="K8" s="213"/>
      <c r="L8" s="213"/>
      <c r="M8" s="213"/>
      <c r="N8" s="213"/>
      <c r="O8" s="213"/>
    </row>
    <row r="9" spans="1:18" ht="17.399999999999999" x14ac:dyDescent="0.3">
      <c r="A9" s="451" t="s">
        <v>130</v>
      </c>
      <c r="B9" s="451"/>
      <c r="C9" s="451"/>
      <c r="D9" s="451"/>
      <c r="E9" s="451"/>
      <c r="F9" s="451"/>
      <c r="G9" s="451"/>
      <c r="H9" s="451"/>
      <c r="I9" s="451"/>
      <c r="J9" s="451"/>
      <c r="K9" s="451"/>
      <c r="L9" s="451"/>
      <c r="M9" s="451"/>
      <c r="N9" s="451"/>
      <c r="O9" s="451"/>
      <c r="Q9" s="132" t="s">
        <v>433</v>
      </c>
    </row>
    <row r="10" spans="1:18" ht="9" customHeight="1" x14ac:dyDescent="0.25"/>
    <row r="11" spans="1:18" s="185" customFormat="1" ht="17.399999999999999" x14ac:dyDescent="0.3">
      <c r="A11" s="350" t="s">
        <v>20</v>
      </c>
      <c r="B11" s="350" t="s">
        <v>23</v>
      </c>
      <c r="C11" s="351" t="str">
        <f>'MEMÓRIA DE CÁLCULO'!$C$25</f>
        <v>Elaboração de Projeto Executivo</v>
      </c>
      <c r="D11" s="352"/>
      <c r="E11" s="352"/>
      <c r="F11" s="352"/>
      <c r="G11" s="352"/>
      <c r="H11" s="352"/>
      <c r="I11" s="352"/>
      <c r="J11" s="352"/>
      <c r="K11" s="352"/>
      <c r="L11" s="352"/>
      <c r="M11" s="352"/>
      <c r="N11" s="352"/>
      <c r="O11" s="353">
        <f>O38</f>
        <v>32823.549999999996</v>
      </c>
      <c r="P11" s="337">
        <v>32823.550000000003</v>
      </c>
      <c r="Q11" s="226">
        <v>16747.57</v>
      </c>
      <c r="R11" s="227"/>
    </row>
    <row r="12" spans="1:18" s="125" customFormat="1" ht="2.25" customHeight="1" x14ac:dyDescent="0.25">
      <c r="A12" s="200"/>
      <c r="B12" s="200"/>
      <c r="C12" s="201"/>
      <c r="D12" s="201"/>
      <c r="E12" s="201"/>
      <c r="F12" s="201"/>
      <c r="G12" s="201"/>
      <c r="H12" s="201"/>
      <c r="I12" s="201"/>
      <c r="J12" s="201"/>
      <c r="K12" s="201"/>
      <c r="L12" s="200"/>
      <c r="M12" s="202"/>
      <c r="N12" s="203"/>
      <c r="O12" s="204"/>
    </row>
    <row r="13" spans="1:18" ht="15" x14ac:dyDescent="0.25">
      <c r="A13" s="346"/>
      <c r="B13" s="346"/>
      <c r="C13" s="347" t="s">
        <v>478</v>
      </c>
      <c r="D13" s="346"/>
      <c r="E13" s="346"/>
      <c r="F13" s="346"/>
      <c r="G13" s="346"/>
      <c r="H13" s="346"/>
      <c r="I13" s="346"/>
      <c r="J13" s="346"/>
      <c r="K13" s="346"/>
      <c r="L13" s="348"/>
      <c r="M13" s="348"/>
      <c r="N13" s="348"/>
      <c r="O13" s="348"/>
      <c r="P13" s="133">
        <f>O39</f>
        <v>40776.699999999997</v>
      </c>
    </row>
    <row r="14" spans="1:18" ht="15" x14ac:dyDescent="0.25">
      <c r="A14" s="135"/>
      <c r="B14" s="135"/>
      <c r="C14" s="338" t="s">
        <v>493</v>
      </c>
      <c r="D14" s="135"/>
      <c r="E14" s="135"/>
      <c r="F14" s="135"/>
      <c r="G14" s="135"/>
      <c r="H14" s="135"/>
      <c r="I14" s="135"/>
      <c r="J14" s="135"/>
      <c r="K14" s="135"/>
      <c r="L14" s="206" t="s">
        <v>136</v>
      </c>
      <c r="M14" s="206" t="s">
        <v>137</v>
      </c>
      <c r="N14" s="206" t="s">
        <v>138</v>
      </c>
      <c r="O14" s="206" t="s">
        <v>139</v>
      </c>
    </row>
    <row r="15" spans="1:18" ht="15" x14ac:dyDescent="0.25">
      <c r="A15" s="158" t="s">
        <v>141</v>
      </c>
      <c r="B15" s="158">
        <v>34780</v>
      </c>
      <c r="C15" s="135" t="s">
        <v>494</v>
      </c>
      <c r="D15" s="135"/>
      <c r="E15" s="135"/>
      <c r="F15" s="135"/>
      <c r="G15" s="135"/>
      <c r="H15" s="135"/>
      <c r="I15" s="135"/>
      <c r="J15" s="135"/>
      <c r="K15" s="135"/>
      <c r="L15" s="158" t="s">
        <v>479</v>
      </c>
      <c r="M15" s="159">
        <v>60</v>
      </c>
      <c r="N15" s="207">
        <v>103.55</v>
      </c>
      <c r="O15" s="160">
        <f>ROUND(N15*M15,2)</f>
        <v>6213</v>
      </c>
      <c r="Q15" s="133">
        <f>'ORÇAMENTO GERAL'!J15</f>
        <v>40776.699999999997</v>
      </c>
    </row>
    <row r="16" spans="1:18" ht="15" x14ac:dyDescent="0.25">
      <c r="A16" s="158"/>
      <c r="B16" s="158"/>
      <c r="C16" s="338" t="s">
        <v>481</v>
      </c>
      <c r="D16" s="135"/>
      <c r="E16" s="135"/>
      <c r="F16" s="135"/>
      <c r="G16" s="135"/>
      <c r="H16" s="135"/>
      <c r="I16" s="135"/>
      <c r="J16" s="135"/>
      <c r="K16" s="135"/>
      <c r="L16" s="158"/>
      <c r="M16" s="159"/>
      <c r="N16" s="207"/>
      <c r="O16" s="160"/>
      <c r="P16" s="114">
        <f>ROUND(O11*1.2423,2)</f>
        <v>40776.699999999997</v>
      </c>
      <c r="Q16" s="133"/>
    </row>
    <row r="17" spans="1:23" ht="15" x14ac:dyDescent="0.25">
      <c r="A17" s="158" t="s">
        <v>141</v>
      </c>
      <c r="B17" s="158">
        <v>34780</v>
      </c>
      <c r="C17" s="135" t="s">
        <v>494</v>
      </c>
      <c r="D17" s="135"/>
      <c r="E17" s="135"/>
      <c r="F17" s="135"/>
      <c r="G17" s="135"/>
      <c r="H17" s="135"/>
      <c r="I17" s="135"/>
      <c r="J17" s="135"/>
      <c r="K17" s="135"/>
      <c r="L17" s="158" t="s">
        <v>479</v>
      </c>
      <c r="M17" s="159">
        <v>144</v>
      </c>
      <c r="N17" s="207">
        <v>103.55</v>
      </c>
      <c r="O17" s="160">
        <f>ROUND(N17*M17,2)</f>
        <v>14911.2</v>
      </c>
      <c r="Q17" s="133" t="e">
        <f>'ORÇAMENTO GERAL'!J17</f>
        <v>#REF!</v>
      </c>
    </row>
    <row r="18" spans="1:23" ht="15" x14ac:dyDescent="0.25">
      <c r="A18" s="158" t="s">
        <v>141</v>
      </c>
      <c r="B18" s="158">
        <v>7592</v>
      </c>
      <c r="C18" s="135" t="s">
        <v>134</v>
      </c>
      <c r="D18" s="135"/>
      <c r="E18" s="135"/>
      <c r="F18" s="135"/>
      <c r="G18" s="135"/>
      <c r="H18" s="135"/>
      <c r="I18" s="135"/>
      <c r="J18" s="135"/>
      <c r="K18" s="135"/>
      <c r="L18" s="158" t="s">
        <v>479</v>
      </c>
      <c r="M18" s="159">
        <v>77.413049999999998</v>
      </c>
      <c r="N18" s="207">
        <v>23.52</v>
      </c>
      <c r="O18" s="160">
        <f t="shared" ref="O18:O33" si="0">ROUND(N18*M18,2)</f>
        <v>1820.75</v>
      </c>
    </row>
    <row r="19" spans="1:23" ht="15" x14ac:dyDescent="0.25">
      <c r="A19" s="158" t="s">
        <v>141</v>
      </c>
      <c r="B19" s="158">
        <v>244</v>
      </c>
      <c r="C19" s="135" t="s">
        <v>135</v>
      </c>
      <c r="D19" s="135"/>
      <c r="E19" s="135"/>
      <c r="F19" s="135"/>
      <c r="G19" s="135"/>
      <c r="H19" s="135"/>
      <c r="I19" s="135"/>
      <c r="J19" s="135"/>
      <c r="K19" s="135"/>
      <c r="L19" s="158" t="s">
        <v>479</v>
      </c>
      <c r="M19" s="159">
        <f>M18</f>
        <v>77.413049999999998</v>
      </c>
      <c r="N19" s="207">
        <v>9.6</v>
      </c>
      <c r="O19" s="160">
        <f t="shared" ref="O19" si="1">ROUND(N19*M19,2)</f>
        <v>743.17</v>
      </c>
    </row>
    <row r="20" spans="1:23" ht="15" x14ac:dyDescent="0.25">
      <c r="A20" s="340" t="s">
        <v>141</v>
      </c>
      <c r="B20" s="340">
        <v>2359</v>
      </c>
      <c r="C20" s="341" t="s">
        <v>480</v>
      </c>
      <c r="D20" s="341"/>
      <c r="E20" s="341"/>
      <c r="F20" s="341"/>
      <c r="G20" s="341"/>
      <c r="H20" s="341"/>
      <c r="I20" s="341"/>
      <c r="J20" s="341"/>
      <c r="K20" s="341"/>
      <c r="L20" s="340" t="s">
        <v>479</v>
      </c>
      <c r="M20" s="342">
        <f>M19</f>
        <v>77.413049999999998</v>
      </c>
      <c r="N20" s="343">
        <v>24.07</v>
      </c>
      <c r="O20" s="344">
        <f t="shared" si="0"/>
        <v>1863.33</v>
      </c>
    </row>
    <row r="21" spans="1:23" ht="15" x14ac:dyDescent="0.25">
      <c r="A21" s="158"/>
      <c r="B21" s="158"/>
      <c r="C21" s="135"/>
      <c r="D21" s="135"/>
      <c r="E21" s="135"/>
      <c r="F21" s="135"/>
      <c r="G21" s="135"/>
      <c r="H21" s="135"/>
      <c r="I21" s="135"/>
      <c r="J21" s="135"/>
      <c r="K21" s="135"/>
      <c r="L21" s="339"/>
      <c r="M21" s="339" t="s">
        <v>482</v>
      </c>
      <c r="N21" s="339"/>
      <c r="O21" s="209">
        <f>SUM(O15:O20)</f>
        <v>25551.449999999997</v>
      </c>
      <c r="P21" s="114">
        <f>24*6</f>
        <v>144</v>
      </c>
      <c r="Q21" s="188"/>
    </row>
    <row r="22" spans="1:23" ht="15" x14ac:dyDescent="0.25">
      <c r="A22" s="158"/>
      <c r="B22" s="158"/>
      <c r="C22" s="135"/>
      <c r="D22" s="135"/>
      <c r="E22" s="135"/>
      <c r="F22" s="135"/>
      <c r="G22" s="135"/>
      <c r="H22" s="135"/>
      <c r="I22" s="135"/>
      <c r="J22" s="135"/>
      <c r="K22" s="135"/>
      <c r="L22" s="339"/>
      <c r="M22" s="339"/>
      <c r="N22" s="339"/>
      <c r="O22" s="209"/>
      <c r="Q22" s="188"/>
    </row>
    <row r="23" spans="1:23" ht="15" x14ac:dyDescent="0.25">
      <c r="A23" s="158"/>
      <c r="B23" s="158"/>
      <c r="C23" s="135"/>
      <c r="D23" s="135"/>
      <c r="E23" s="135"/>
      <c r="F23" s="135"/>
      <c r="G23" s="135"/>
      <c r="H23" s="135"/>
      <c r="I23" s="135"/>
      <c r="J23" s="135"/>
      <c r="K23" s="135"/>
      <c r="L23" s="339"/>
      <c r="M23" s="339"/>
      <c r="N23" s="339"/>
      <c r="O23" s="209"/>
      <c r="Q23" s="188"/>
    </row>
    <row r="24" spans="1:23" ht="15" x14ac:dyDescent="0.25">
      <c r="A24" s="346"/>
      <c r="B24" s="346"/>
      <c r="C24" s="347" t="s">
        <v>483</v>
      </c>
      <c r="D24" s="346"/>
      <c r="E24" s="346"/>
      <c r="F24" s="346"/>
      <c r="G24" s="346"/>
      <c r="H24" s="346"/>
      <c r="I24" s="346"/>
      <c r="J24" s="346"/>
      <c r="K24" s="346"/>
      <c r="L24" s="348"/>
      <c r="M24" s="348"/>
      <c r="N24" s="348"/>
      <c r="O24" s="348"/>
    </row>
    <row r="25" spans="1:23" ht="15" x14ac:dyDescent="0.25">
      <c r="A25" s="135"/>
      <c r="B25" s="135"/>
      <c r="C25" s="338" t="s">
        <v>484</v>
      </c>
      <c r="D25" s="135"/>
      <c r="E25" s="135"/>
      <c r="F25" s="135"/>
      <c r="G25" s="135"/>
      <c r="H25" s="135"/>
      <c r="I25" s="135"/>
      <c r="J25" s="135"/>
      <c r="K25" s="135"/>
      <c r="L25" s="206" t="s">
        <v>136</v>
      </c>
      <c r="M25" s="206" t="s">
        <v>137</v>
      </c>
      <c r="N25" s="206" t="s">
        <v>138</v>
      </c>
      <c r="O25" s="206" t="s">
        <v>139</v>
      </c>
    </row>
    <row r="26" spans="1:23" ht="15" x14ac:dyDescent="0.25">
      <c r="A26" s="158" t="s">
        <v>141</v>
      </c>
      <c r="B26" s="158">
        <v>92138</v>
      </c>
      <c r="C26" s="135" t="s">
        <v>142</v>
      </c>
      <c r="D26" s="135"/>
      <c r="E26" s="135"/>
      <c r="F26" s="135"/>
      <c r="G26" s="135"/>
      <c r="H26" s="135"/>
      <c r="I26" s="135"/>
      <c r="J26" s="135"/>
      <c r="K26" s="135"/>
      <c r="L26" s="158" t="s">
        <v>144</v>
      </c>
      <c r="M26" s="159">
        <v>90</v>
      </c>
      <c r="N26" s="207">
        <v>68.19</v>
      </c>
      <c r="O26" s="160">
        <f t="shared" si="0"/>
        <v>6137.1</v>
      </c>
    </row>
    <row r="27" spans="1:23" ht="15" x14ac:dyDescent="0.25">
      <c r="A27" s="340" t="s">
        <v>132</v>
      </c>
      <c r="B27" s="340">
        <v>7247</v>
      </c>
      <c r="C27" s="345" t="s">
        <v>147</v>
      </c>
      <c r="D27" s="340"/>
      <c r="E27" s="340"/>
      <c r="F27" s="340"/>
      <c r="G27" s="340"/>
      <c r="H27" s="340"/>
      <c r="I27" s="340"/>
      <c r="J27" s="340"/>
      <c r="K27" s="340"/>
      <c r="L27" s="340" t="s">
        <v>144</v>
      </c>
      <c r="M27" s="342">
        <v>60</v>
      </c>
      <c r="N27" s="343">
        <v>2.25</v>
      </c>
      <c r="O27" s="343">
        <f t="shared" si="0"/>
        <v>135</v>
      </c>
      <c r="T27" s="189"/>
      <c r="U27" s="190" t="s">
        <v>419</v>
      </c>
      <c r="V27" s="191">
        <v>73.400000000000006</v>
      </c>
      <c r="W27" s="192" t="s">
        <v>420</v>
      </c>
    </row>
    <row r="28" spans="1:23" ht="15" x14ac:dyDescent="0.25">
      <c r="A28" s="158"/>
      <c r="B28" s="158"/>
      <c r="C28" s="210"/>
      <c r="D28" s="158"/>
      <c r="E28" s="158"/>
      <c r="F28" s="158"/>
      <c r="G28" s="158"/>
      <c r="H28" s="158"/>
      <c r="I28" s="158"/>
      <c r="J28" s="158"/>
      <c r="K28" s="158"/>
      <c r="L28" s="339" t="s">
        <v>485</v>
      </c>
      <c r="M28" s="339"/>
      <c r="N28" s="339"/>
      <c r="O28" s="208">
        <f>SUM(O26:O27)</f>
        <v>6272.1</v>
      </c>
      <c r="Q28" s="187">
        <v>68.099999999999994</v>
      </c>
      <c r="T28" s="189"/>
      <c r="U28" s="190" t="s">
        <v>421</v>
      </c>
      <c r="V28" s="191">
        <v>25</v>
      </c>
      <c r="W28" s="192" t="s">
        <v>420</v>
      </c>
    </row>
    <row r="29" spans="1:23" ht="15" x14ac:dyDescent="0.25">
      <c r="A29" s="158"/>
      <c r="B29" s="158"/>
      <c r="C29" s="210"/>
      <c r="D29" s="158"/>
      <c r="E29" s="158"/>
      <c r="F29" s="158"/>
      <c r="G29" s="158"/>
      <c r="H29" s="158"/>
      <c r="I29" s="158"/>
      <c r="J29" s="158"/>
      <c r="K29" s="158"/>
      <c r="L29" s="339"/>
      <c r="M29" s="339"/>
      <c r="N29" s="339"/>
      <c r="O29" s="208"/>
      <c r="Q29" s="187"/>
      <c r="T29" s="189"/>
      <c r="U29" s="190"/>
      <c r="V29" s="191"/>
      <c r="W29" s="192"/>
    </row>
    <row r="30" spans="1:23" ht="15" x14ac:dyDescent="0.25">
      <c r="A30" s="158"/>
      <c r="B30" s="158"/>
      <c r="C30" s="210"/>
      <c r="D30" s="158"/>
      <c r="E30" s="158"/>
      <c r="F30" s="158"/>
      <c r="G30" s="158"/>
      <c r="H30" s="158"/>
      <c r="I30" s="158"/>
      <c r="J30" s="158"/>
      <c r="K30" s="158"/>
      <c r="L30" s="158"/>
      <c r="M30" s="158"/>
      <c r="N30" s="208"/>
      <c r="O30" s="208"/>
      <c r="Q30" s="187"/>
      <c r="T30" s="193"/>
      <c r="U30" s="194" t="s">
        <v>422</v>
      </c>
      <c r="V30" s="195">
        <v>8</v>
      </c>
      <c r="W30" s="196" t="s">
        <v>423</v>
      </c>
    </row>
    <row r="31" spans="1:23" ht="15" x14ac:dyDescent="0.25">
      <c r="A31" s="346"/>
      <c r="B31" s="346"/>
      <c r="C31" s="347" t="s">
        <v>486</v>
      </c>
      <c r="D31" s="346"/>
      <c r="E31" s="346"/>
      <c r="F31" s="346"/>
      <c r="G31" s="346"/>
      <c r="H31" s="346"/>
      <c r="I31" s="346"/>
      <c r="J31" s="346"/>
      <c r="K31" s="346"/>
      <c r="L31" s="348"/>
      <c r="M31" s="348"/>
      <c r="N31" s="348"/>
      <c r="O31" s="348"/>
    </row>
    <row r="32" spans="1:23" ht="15" x14ac:dyDescent="0.25">
      <c r="A32" s="135"/>
      <c r="B32" s="135"/>
      <c r="C32" s="338" t="s">
        <v>487</v>
      </c>
      <c r="D32" s="135"/>
      <c r="E32" s="135"/>
      <c r="F32" s="135"/>
      <c r="G32" s="135"/>
      <c r="H32" s="135"/>
      <c r="I32" s="135"/>
      <c r="J32" s="135"/>
      <c r="K32" s="135"/>
      <c r="L32" s="206" t="s">
        <v>136</v>
      </c>
      <c r="M32" s="206" t="s">
        <v>137</v>
      </c>
      <c r="N32" s="206" t="s">
        <v>138</v>
      </c>
      <c r="O32" s="206" t="s">
        <v>139</v>
      </c>
    </row>
    <row r="33" spans="1:16" ht="15" x14ac:dyDescent="0.25">
      <c r="A33" s="340" t="s">
        <v>455</v>
      </c>
      <c r="B33" s="340" t="s">
        <v>488</v>
      </c>
      <c r="C33" s="341" t="s">
        <v>150</v>
      </c>
      <c r="D33" s="341"/>
      <c r="E33" s="341"/>
      <c r="F33" s="341"/>
      <c r="G33" s="341"/>
      <c r="H33" s="341"/>
      <c r="I33" s="341"/>
      <c r="J33" s="341"/>
      <c r="K33" s="341"/>
      <c r="L33" s="340" t="s">
        <v>151</v>
      </c>
      <c r="M33" s="342">
        <v>100</v>
      </c>
      <c r="N33" s="343">
        <v>10</v>
      </c>
      <c r="O33" s="343">
        <f t="shared" si="0"/>
        <v>1000</v>
      </c>
    </row>
    <row r="34" spans="1:16" ht="15" x14ac:dyDescent="0.25">
      <c r="A34" s="135"/>
      <c r="B34" s="135"/>
      <c r="C34" s="135"/>
      <c r="D34" s="135"/>
      <c r="E34" s="135"/>
      <c r="F34" s="135"/>
      <c r="G34" s="135"/>
      <c r="H34" s="135"/>
      <c r="I34" s="135"/>
      <c r="J34" s="135"/>
      <c r="K34" s="135"/>
      <c r="L34" s="339" t="s">
        <v>489</v>
      </c>
      <c r="M34" s="135"/>
      <c r="N34" s="208"/>
      <c r="O34" s="208">
        <f>O33</f>
        <v>1000</v>
      </c>
    </row>
    <row r="35" spans="1:16" ht="15" x14ac:dyDescent="0.25">
      <c r="A35" s="135"/>
      <c r="B35" s="135"/>
      <c r="C35" s="135"/>
      <c r="D35" s="135"/>
      <c r="E35" s="135"/>
      <c r="F35" s="135"/>
      <c r="G35" s="135"/>
      <c r="H35" s="135"/>
      <c r="I35" s="135"/>
      <c r="J35" s="135"/>
      <c r="K35" s="135"/>
      <c r="L35" s="339"/>
      <c r="M35" s="135"/>
      <c r="N35" s="208"/>
      <c r="O35" s="208"/>
    </row>
    <row r="36" spans="1:16" ht="15" x14ac:dyDescent="0.25">
      <c r="A36" s="135"/>
      <c r="B36" s="135"/>
      <c r="C36" s="135"/>
      <c r="D36" s="135"/>
      <c r="E36" s="135"/>
      <c r="F36" s="135"/>
      <c r="G36" s="135"/>
      <c r="H36" s="135"/>
      <c r="I36" s="135"/>
      <c r="J36" s="135"/>
      <c r="K36" s="135"/>
      <c r="L36" s="135"/>
      <c r="M36" s="135"/>
      <c r="N36" s="208"/>
      <c r="O36" s="208"/>
    </row>
    <row r="37" spans="1:16" ht="15" x14ac:dyDescent="0.25">
      <c r="A37" s="354"/>
      <c r="B37" s="355"/>
      <c r="C37" s="356" t="s">
        <v>490</v>
      </c>
      <c r="D37" s="357"/>
      <c r="E37" s="357"/>
      <c r="F37" s="357"/>
      <c r="G37" s="357"/>
      <c r="H37" s="357"/>
      <c r="I37" s="357"/>
      <c r="J37" s="357"/>
      <c r="K37" s="357"/>
      <c r="L37" s="357"/>
      <c r="M37" s="357"/>
      <c r="N37" s="357"/>
      <c r="O37" s="358"/>
    </row>
    <row r="38" spans="1:16" ht="15" x14ac:dyDescent="0.25">
      <c r="A38" s="349"/>
      <c r="B38" s="349"/>
      <c r="C38" s="338" t="s">
        <v>491</v>
      </c>
      <c r="D38" s="349"/>
      <c r="E38" s="349"/>
      <c r="F38" s="349"/>
      <c r="G38" s="349"/>
      <c r="H38" s="349"/>
      <c r="I38" s="349"/>
      <c r="J38" s="349"/>
      <c r="K38" s="349"/>
      <c r="L38" s="349"/>
      <c r="M38" s="349"/>
      <c r="N38" s="349"/>
      <c r="O38" s="208">
        <f>O34+O28+O21</f>
        <v>32823.549999999996</v>
      </c>
    </row>
    <row r="39" spans="1:16" ht="15" x14ac:dyDescent="0.25">
      <c r="A39" s="349"/>
      <c r="B39" s="349"/>
      <c r="C39" s="338" t="s">
        <v>492</v>
      </c>
      <c r="D39" s="349"/>
      <c r="E39" s="349"/>
      <c r="F39" s="349"/>
      <c r="G39" s="349"/>
      <c r="H39" s="349"/>
      <c r="I39" s="349"/>
      <c r="J39" s="349"/>
      <c r="K39" s="349"/>
      <c r="L39" s="349"/>
      <c r="M39" s="349"/>
      <c r="N39" s="359">
        <v>0.24229999999999999</v>
      </c>
      <c r="O39" s="208">
        <f>ROUND(O38*(1+N39),2)</f>
        <v>40776.699999999997</v>
      </c>
      <c r="P39" s="114">
        <f>ROUND(40776.7/1.2423,2)</f>
        <v>32823.550000000003</v>
      </c>
    </row>
    <row r="40" spans="1:16" ht="15" x14ac:dyDescent="0.25">
      <c r="A40" s="135"/>
      <c r="B40" s="135"/>
      <c r="C40" s="135"/>
      <c r="D40" s="135"/>
      <c r="E40" s="135"/>
      <c r="F40" s="135"/>
      <c r="G40" s="135"/>
      <c r="H40" s="135"/>
      <c r="I40" s="135"/>
      <c r="J40" s="135"/>
      <c r="K40" s="135"/>
      <c r="L40" s="135"/>
      <c r="M40" s="135"/>
      <c r="N40" s="208"/>
      <c r="O40" s="208"/>
    </row>
    <row r="41" spans="1:16" ht="15" x14ac:dyDescent="0.25">
      <c r="A41" s="135"/>
      <c r="B41" s="135"/>
      <c r="C41" s="135"/>
      <c r="D41" s="135"/>
      <c r="E41" s="135"/>
      <c r="F41" s="135"/>
      <c r="G41" s="135"/>
      <c r="H41" s="135"/>
      <c r="I41" s="135"/>
      <c r="J41" s="135"/>
      <c r="K41" s="135"/>
      <c r="L41" s="135"/>
      <c r="M41" s="135"/>
      <c r="N41" s="208"/>
      <c r="O41" s="208"/>
    </row>
    <row r="42" spans="1:16" ht="15" x14ac:dyDescent="0.25">
      <c r="A42" s="135"/>
      <c r="B42" s="135"/>
      <c r="C42" s="135"/>
      <c r="D42" s="135"/>
      <c r="E42" s="135"/>
      <c r="F42" s="135"/>
      <c r="G42" s="135"/>
      <c r="H42" s="135"/>
      <c r="I42" s="135"/>
      <c r="J42" s="135"/>
      <c r="K42" s="135"/>
      <c r="L42" s="135"/>
      <c r="M42" s="135"/>
      <c r="N42" s="135"/>
      <c r="O42" s="135"/>
    </row>
    <row r="43" spans="1:16" ht="15" x14ac:dyDescent="0.25">
      <c r="A43" s="135"/>
      <c r="B43" s="135"/>
      <c r="C43" s="135"/>
      <c r="D43" s="135"/>
      <c r="E43" s="135"/>
      <c r="F43" s="135"/>
      <c r="G43" s="135"/>
      <c r="H43" s="135"/>
      <c r="I43" s="135"/>
      <c r="J43" s="135"/>
      <c r="K43" s="135"/>
      <c r="L43" s="135"/>
      <c r="M43" s="135"/>
      <c r="N43" s="135"/>
      <c r="O43" s="135"/>
    </row>
    <row r="44" spans="1:16" ht="15" x14ac:dyDescent="0.25">
      <c r="A44" s="135"/>
      <c r="B44" s="135"/>
      <c r="C44" s="135"/>
      <c r="D44" s="135"/>
      <c r="E44" s="135"/>
      <c r="F44" s="135"/>
      <c r="G44" s="135"/>
      <c r="H44" s="135"/>
      <c r="I44" s="135"/>
      <c r="J44" s="135"/>
      <c r="K44" s="135"/>
      <c r="L44" s="135"/>
      <c r="M44" s="135"/>
      <c r="N44" s="135"/>
      <c r="O44" s="135"/>
    </row>
    <row r="45" spans="1:16" ht="15" x14ac:dyDescent="0.25">
      <c r="A45" s="135"/>
      <c r="B45" s="135"/>
      <c r="C45" s="135"/>
      <c r="D45" s="135"/>
      <c r="E45" s="135"/>
      <c r="F45" s="135"/>
      <c r="G45" s="135"/>
      <c r="H45" s="135"/>
      <c r="I45" s="135"/>
      <c r="J45" s="135"/>
      <c r="K45" s="135"/>
      <c r="L45" s="135"/>
      <c r="M45" s="135"/>
      <c r="N45" s="135"/>
      <c r="O45" s="135"/>
    </row>
    <row r="46" spans="1:16" ht="15" x14ac:dyDescent="0.25">
      <c r="A46" s="135"/>
      <c r="B46" s="135"/>
      <c r="C46" s="135"/>
      <c r="D46" s="135"/>
      <c r="E46" s="135"/>
      <c r="F46" s="135"/>
      <c r="G46" s="135"/>
      <c r="H46" s="135"/>
      <c r="I46" s="135"/>
      <c r="J46" s="135"/>
      <c r="K46" s="135"/>
      <c r="L46" s="135"/>
      <c r="M46" s="135"/>
      <c r="N46" s="135"/>
      <c r="O46" s="135"/>
    </row>
    <row r="47" spans="1:16" ht="15" x14ac:dyDescent="0.25">
      <c r="A47" s="135"/>
      <c r="B47" s="135"/>
      <c r="C47" s="135"/>
      <c r="D47" s="135"/>
      <c r="E47" s="135"/>
      <c r="F47" s="135"/>
      <c r="G47" s="135"/>
      <c r="H47" s="135"/>
      <c r="I47" s="135"/>
      <c r="J47" s="135"/>
      <c r="K47" s="135"/>
      <c r="L47" s="135"/>
      <c r="M47" s="135"/>
      <c r="N47" s="135"/>
      <c r="O47" s="135"/>
    </row>
    <row r="48" spans="1:16" ht="15" x14ac:dyDescent="0.25">
      <c r="A48" s="135"/>
      <c r="B48" s="135"/>
      <c r="C48" s="135"/>
      <c r="D48" s="135"/>
      <c r="E48" s="135"/>
      <c r="F48" s="135"/>
      <c r="G48" s="135"/>
      <c r="H48" s="135"/>
      <c r="I48" s="135"/>
      <c r="J48" s="135"/>
      <c r="K48" s="135"/>
      <c r="L48" s="135"/>
      <c r="M48" s="135"/>
      <c r="N48" s="135"/>
      <c r="O48" s="135"/>
    </row>
    <row r="49" spans="1:15" ht="15" x14ac:dyDescent="0.25">
      <c r="A49" s="135"/>
      <c r="B49" s="135"/>
      <c r="C49" s="135"/>
      <c r="D49" s="135"/>
      <c r="E49" s="135"/>
      <c r="F49" s="135"/>
      <c r="G49" s="135"/>
      <c r="H49" s="135"/>
      <c r="I49" s="135"/>
      <c r="J49" s="135"/>
      <c r="K49" s="135"/>
      <c r="L49" s="135"/>
      <c r="M49" s="135"/>
      <c r="N49" s="135"/>
      <c r="O49" s="135"/>
    </row>
    <row r="50" spans="1:15" ht="15" x14ac:dyDescent="0.25">
      <c r="A50" s="135"/>
      <c r="B50" s="135"/>
      <c r="C50" s="135"/>
      <c r="D50" s="135"/>
      <c r="E50" s="135"/>
      <c r="F50" s="135"/>
      <c r="G50" s="135"/>
      <c r="H50" s="135"/>
      <c r="I50" s="135"/>
      <c r="J50" s="135"/>
      <c r="K50" s="135"/>
      <c r="L50" s="135"/>
      <c r="M50" s="135"/>
      <c r="N50" s="135"/>
      <c r="O50" s="135"/>
    </row>
    <row r="51" spans="1:15" ht="15" x14ac:dyDescent="0.25">
      <c r="A51" s="135"/>
      <c r="B51" s="135"/>
      <c r="C51" s="135"/>
      <c r="D51" s="135"/>
      <c r="E51" s="135"/>
      <c r="F51" s="135"/>
      <c r="G51" s="135"/>
      <c r="H51" s="135"/>
      <c r="I51" s="135"/>
      <c r="J51" s="135"/>
      <c r="K51" s="135"/>
      <c r="L51" s="135"/>
      <c r="M51" s="135"/>
      <c r="N51" s="135"/>
      <c r="O51" s="135"/>
    </row>
    <row r="52" spans="1:15" ht="15" x14ac:dyDescent="0.25">
      <c r="A52" s="135"/>
      <c r="B52" s="135"/>
      <c r="C52" s="135"/>
      <c r="D52" s="135"/>
      <c r="E52" s="135"/>
      <c r="F52" s="135"/>
      <c r="G52" s="135"/>
      <c r="H52" s="135"/>
      <c r="I52" s="135"/>
      <c r="J52" s="135"/>
      <c r="K52" s="135"/>
      <c r="L52" s="135"/>
      <c r="M52" s="135"/>
      <c r="N52" s="135"/>
      <c r="O52" s="135"/>
    </row>
    <row r="53" spans="1:15" ht="15" x14ac:dyDescent="0.25">
      <c r="A53" s="135"/>
      <c r="B53" s="135"/>
      <c r="C53" s="135"/>
      <c r="D53" s="135"/>
      <c r="E53" s="135"/>
      <c r="F53" s="135"/>
      <c r="G53" s="135"/>
      <c r="H53" s="135"/>
      <c r="I53" s="135"/>
      <c r="J53" s="135"/>
      <c r="K53" s="135"/>
      <c r="L53" s="135"/>
      <c r="M53" s="135"/>
      <c r="N53" s="135"/>
      <c r="O53" s="135"/>
    </row>
    <row r="54" spans="1:15" ht="15" x14ac:dyDescent="0.25">
      <c r="A54" s="135"/>
      <c r="B54" s="135"/>
      <c r="C54" s="135"/>
      <c r="D54" s="135"/>
      <c r="E54" s="135"/>
      <c r="F54" s="135"/>
      <c r="G54" s="135"/>
      <c r="H54" s="135"/>
      <c r="I54" s="135"/>
      <c r="J54" s="135"/>
      <c r="K54" s="135"/>
      <c r="L54" s="135"/>
      <c r="M54" s="135"/>
      <c r="N54" s="135"/>
      <c r="O54" s="135"/>
    </row>
    <row r="55" spans="1:15" ht="15" x14ac:dyDescent="0.25">
      <c r="A55" s="135"/>
      <c r="B55" s="135"/>
      <c r="C55" s="135"/>
      <c r="D55" s="135"/>
      <c r="E55" s="135"/>
      <c r="F55" s="135"/>
      <c r="G55" s="135"/>
      <c r="H55" s="135"/>
      <c r="I55" s="135"/>
      <c r="J55" s="135"/>
      <c r="K55" s="135"/>
      <c r="L55" s="135"/>
      <c r="M55" s="135"/>
      <c r="N55" s="135"/>
      <c r="O55" s="135"/>
    </row>
    <row r="56" spans="1:15" ht="15" x14ac:dyDescent="0.25">
      <c r="A56" s="135"/>
      <c r="B56" s="135"/>
      <c r="C56" s="135"/>
      <c r="D56" s="135"/>
      <c r="E56" s="135"/>
      <c r="F56" s="135"/>
      <c r="G56" s="135"/>
      <c r="H56" s="135"/>
      <c r="I56" s="135"/>
      <c r="J56" s="135"/>
      <c r="K56" s="135"/>
      <c r="L56" s="135"/>
      <c r="M56" s="135"/>
      <c r="N56" s="135"/>
      <c r="O56" s="135"/>
    </row>
    <row r="57" spans="1:15" ht="15" x14ac:dyDescent="0.25">
      <c r="A57" s="135"/>
      <c r="B57" s="135"/>
      <c r="C57" s="135"/>
      <c r="D57" s="135"/>
      <c r="E57" s="135"/>
      <c r="F57" s="135"/>
      <c r="G57" s="135"/>
      <c r="H57" s="135"/>
      <c r="I57" s="135"/>
      <c r="J57" s="135"/>
      <c r="K57" s="135"/>
      <c r="L57" s="135"/>
      <c r="M57" s="135"/>
      <c r="N57" s="135"/>
      <c r="O57" s="135"/>
    </row>
    <row r="76" spans="1:15" ht="17.399999999999999" x14ac:dyDescent="0.3">
      <c r="A76" s="452">
        <f ca="1">'RESUMO GERAL'!A67:J67</f>
        <v>45040</v>
      </c>
      <c r="B76" s="452"/>
      <c r="C76" s="452"/>
      <c r="D76" s="452"/>
      <c r="E76" s="452"/>
      <c r="F76" s="452"/>
      <c r="G76" s="452"/>
      <c r="H76" s="452"/>
      <c r="I76" s="452"/>
      <c r="J76" s="452"/>
      <c r="K76" s="452"/>
      <c r="L76" s="452"/>
      <c r="M76" s="452"/>
      <c r="N76" s="452"/>
      <c r="O76" s="452"/>
    </row>
    <row r="77" spans="1:15" ht="17.399999999999999" x14ac:dyDescent="0.3">
      <c r="A77" s="452" t="str">
        <f>'RESUMO GERAL'!A68:J68</f>
        <v>BARREIRINHAS - MA</v>
      </c>
      <c r="B77" s="452"/>
      <c r="C77" s="452"/>
      <c r="D77" s="452"/>
      <c r="E77" s="452"/>
      <c r="F77" s="452"/>
      <c r="G77" s="452"/>
      <c r="H77" s="452"/>
      <c r="I77" s="452"/>
      <c r="J77" s="452"/>
      <c r="K77" s="452"/>
      <c r="L77" s="452"/>
      <c r="M77" s="452"/>
      <c r="N77" s="452"/>
      <c r="O77" s="452"/>
    </row>
  </sheetData>
  <mergeCells count="5">
    <mergeCell ref="A1:M1"/>
    <mergeCell ref="N1:O1"/>
    <mergeCell ref="A9:O9"/>
    <mergeCell ref="A76:O76"/>
    <mergeCell ref="A77:O77"/>
  </mergeCells>
  <pageMargins left="0.51181102362204722" right="0.51181102362204722" top="0.78740157480314965" bottom="0.78740157480314965" header="0.31496062992125984" footer="0.31496062992125984"/>
  <pageSetup paperSize="9" scale="52"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P59"/>
  <sheetViews>
    <sheetView showGridLines="0" view="pageBreakPreview" zoomScale="90" zoomScaleNormal="100" zoomScaleSheetLayoutView="90" workbookViewId="0">
      <selection activeCell="A181" sqref="A181:N181"/>
    </sheetView>
  </sheetViews>
  <sheetFormatPr defaultColWidth="9.109375" defaultRowHeight="13.8" x14ac:dyDescent="0.25"/>
  <cols>
    <col min="1" max="1" width="16.109375" style="114" customWidth="1"/>
    <col min="2" max="2" width="17.44140625" style="114" customWidth="1"/>
    <col min="3" max="3" width="17.6640625" style="114" customWidth="1"/>
    <col min="4" max="4" width="12.6640625" style="114" customWidth="1"/>
    <col min="5" max="5" width="7.33203125" style="114" bestFit="1" customWidth="1"/>
    <col min="6" max="6" width="9.5546875" style="114" bestFit="1" customWidth="1"/>
    <col min="7" max="7" width="13.6640625" style="114" bestFit="1" customWidth="1"/>
    <col min="8" max="8" width="17" style="114" bestFit="1" customWidth="1"/>
    <col min="9" max="9" width="8.44140625" style="114" customWidth="1"/>
    <col min="10" max="10" width="27.5546875" style="114" customWidth="1"/>
    <col min="11" max="11" width="13.88671875" style="114" bestFit="1" customWidth="1"/>
    <col min="12" max="12" width="14.109375" style="114" bestFit="1" customWidth="1"/>
    <col min="13" max="13" width="9.109375" style="114"/>
    <col min="14" max="14" width="15.88671875" style="114" bestFit="1" customWidth="1"/>
    <col min="15" max="16384" width="9.109375" style="114"/>
  </cols>
  <sheetData>
    <row r="1" spans="1:16" ht="90.75" customHeight="1" x14ac:dyDescent="0.25"/>
    <row r="2" spans="1:16" ht="15" x14ac:dyDescent="0.25">
      <c r="A2" s="205" t="str">
        <f>'RESUMO GERAL'!A2</f>
        <v>OBJETO:</v>
      </c>
      <c r="B2" s="135" t="str">
        <f>'RESUMO GERAL'!B2</f>
        <v>Recuperação de Estradas Vicinais no Município de Conceição do Lago Açu/MA</v>
      </c>
    </row>
    <row r="3" spans="1:16" ht="15" x14ac:dyDescent="0.25">
      <c r="A3" s="205" t="str">
        <f>'RESUMO GERAL'!A3</f>
        <v>LOCAL:</v>
      </c>
      <c r="B3" s="135" t="str">
        <f>'RESUMO GERAL'!B3</f>
        <v>Conceição do Lago Açu - MA</v>
      </c>
    </row>
    <row r="4" spans="1:16" ht="15" x14ac:dyDescent="0.25">
      <c r="A4" s="205" t="str">
        <f>'RESUMO GERAL'!A4</f>
        <v>PROPONENTE:</v>
      </c>
      <c r="B4" s="135" t="str">
        <f>'RESUMO GERAL'!B4</f>
        <v>Prefeitura Municipal de Conceição do Lago Açu-MA</v>
      </c>
    </row>
    <row r="5" spans="1:16" ht="15" x14ac:dyDescent="0.25">
      <c r="A5" s="205" t="str">
        <f>'RESUMO GERAL'!A5</f>
        <v>DATA REF.:</v>
      </c>
      <c r="B5" s="135" t="str">
        <f>'RESUMO GERAL'!B5</f>
        <v>SINAPI 09/2022 E DNIT SICRO 3 07/2022</v>
      </c>
    </row>
    <row r="6" spans="1:16" ht="30" x14ac:dyDescent="0.25">
      <c r="A6" s="231" t="str">
        <f>'RESUMO GERAL'!A6</f>
        <v>ENCARGOS SOCIAIS:</v>
      </c>
      <c r="B6" s="232" t="str">
        <f>'RESUMO GERAL'!B6</f>
        <v>112,90 % e 70,87% - não desonerado</v>
      </c>
    </row>
    <row r="7" spans="1:16" ht="15" x14ac:dyDescent="0.25">
      <c r="A7" s="205" t="str">
        <f>'RESUMO GERAL'!A7</f>
        <v>BDI:</v>
      </c>
      <c r="B7" s="233">
        <f>'RESUMO GERAL'!B7</f>
        <v>0.24229999999999999</v>
      </c>
    </row>
    <row r="9" spans="1:16" s="230" customFormat="1" ht="27.75" customHeight="1" x14ac:dyDescent="0.3">
      <c r="A9" s="228" t="s">
        <v>94</v>
      </c>
      <c r="B9" s="228" t="s">
        <v>463</v>
      </c>
      <c r="C9" s="442" t="s">
        <v>95</v>
      </c>
      <c r="D9" s="443"/>
      <c r="E9" s="443"/>
      <c r="F9" s="443"/>
      <c r="G9" s="444"/>
      <c r="H9" s="442" t="s">
        <v>461</v>
      </c>
      <c r="I9" s="444"/>
      <c r="J9" s="229" t="s">
        <v>462</v>
      </c>
    </row>
    <row r="11" spans="1:16" s="181" customFormat="1" ht="15" x14ac:dyDescent="0.3">
      <c r="A11" s="373" t="s">
        <v>443</v>
      </c>
      <c r="B11" s="373" t="s">
        <v>412</v>
      </c>
      <c r="C11" s="455" t="s">
        <v>464</v>
      </c>
      <c r="D11" s="456"/>
      <c r="E11" s="456"/>
      <c r="F11" s="456"/>
      <c r="G11" s="457"/>
      <c r="H11" s="453">
        <f>'Memória de Cálculo - trecho 1'!P10</f>
        <v>40000</v>
      </c>
      <c r="I11" s="454"/>
      <c r="J11" s="234">
        <v>5.5</v>
      </c>
      <c r="L11" s="262" t="s">
        <v>464</v>
      </c>
      <c r="M11" s="263"/>
      <c r="N11" s="263"/>
      <c r="O11" s="263"/>
      <c r="P11" s="264"/>
    </row>
    <row r="12" spans="1:16" s="181" customFormat="1" ht="15" x14ac:dyDescent="0.3">
      <c r="A12" s="459" t="s">
        <v>465</v>
      </c>
      <c r="B12" s="460"/>
      <c r="C12" s="460"/>
      <c r="D12" s="460"/>
      <c r="E12" s="460"/>
      <c r="F12" s="460"/>
      <c r="G12" s="461"/>
      <c r="H12" s="462">
        <f>SUM(H11:I11)</f>
        <v>40000</v>
      </c>
      <c r="I12" s="463"/>
      <c r="J12" s="234"/>
    </row>
    <row r="13" spans="1:16" s="181" customFormat="1" ht="23.25" customHeight="1" x14ac:dyDescent="0.3">
      <c r="A13" s="180"/>
      <c r="B13" s="182"/>
      <c r="J13" s="183"/>
    </row>
    <row r="14" spans="1:16" ht="20.399999999999999" x14ac:dyDescent="0.35">
      <c r="A14" s="440" t="s">
        <v>444</v>
      </c>
      <c r="B14" s="440"/>
      <c r="C14" s="440"/>
      <c r="D14" s="440"/>
      <c r="E14" s="440"/>
      <c r="F14" s="440"/>
      <c r="G14" s="440"/>
      <c r="H14" s="440"/>
      <c r="I14" s="440"/>
      <c r="J14" s="333">
        <f>'Orçamento - trecho 1'!J51</f>
        <v>4068732.63</v>
      </c>
      <c r="K14" s="132" t="e">
        <f>J14/(#REF!/1000)</f>
        <v>#REF!</v>
      </c>
      <c r="L14" s="133"/>
    </row>
    <row r="15" spans="1:16" ht="4.5" customHeight="1" x14ac:dyDescent="0.25"/>
    <row r="25" spans="1:10" ht="35.25" customHeight="1" x14ac:dyDescent="0.25">
      <c r="A25" s="458" t="s">
        <v>519</v>
      </c>
      <c r="B25" s="458"/>
      <c r="C25" s="458"/>
      <c r="D25" s="458"/>
      <c r="E25" s="458"/>
      <c r="F25" s="458"/>
      <c r="G25" s="458"/>
      <c r="H25" s="458"/>
      <c r="I25" s="458"/>
      <c r="J25" s="458"/>
    </row>
    <row r="58" spans="1:10" x14ac:dyDescent="0.25">
      <c r="A58" s="439">
        <f ca="1">TODAY()</f>
        <v>45040</v>
      </c>
      <c r="B58" s="439"/>
      <c r="C58" s="439"/>
      <c r="D58" s="439"/>
      <c r="E58" s="439"/>
      <c r="F58" s="439"/>
      <c r="G58" s="439"/>
      <c r="H58" s="439"/>
      <c r="I58" s="439"/>
      <c r="J58" s="439"/>
    </row>
    <row r="59" spans="1:10" x14ac:dyDescent="0.25">
      <c r="A59" s="439" t="s">
        <v>516</v>
      </c>
      <c r="B59" s="439"/>
      <c r="C59" s="439"/>
      <c r="D59" s="439"/>
      <c r="E59" s="439"/>
      <c r="F59" s="439"/>
      <c r="G59" s="439"/>
      <c r="H59" s="439"/>
      <c r="I59" s="439"/>
      <c r="J59" s="439"/>
    </row>
  </sheetData>
  <mergeCells count="10">
    <mergeCell ref="A59:J59"/>
    <mergeCell ref="H11:I11"/>
    <mergeCell ref="C9:G9"/>
    <mergeCell ref="H9:I9"/>
    <mergeCell ref="C11:G11"/>
    <mergeCell ref="A14:I14"/>
    <mergeCell ref="A25:J25"/>
    <mergeCell ref="A58:J58"/>
    <mergeCell ref="A12:G12"/>
    <mergeCell ref="H12:I12"/>
  </mergeCells>
  <pageMargins left="0.25" right="0.25" top="0.75" bottom="0.75" header="0.3" footer="0.3"/>
  <pageSetup paperSize="9" scale="67"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V181"/>
  <sheetViews>
    <sheetView showGridLines="0" view="pageBreakPreview" zoomScale="85" zoomScaleNormal="100" zoomScaleSheetLayoutView="85" workbookViewId="0">
      <selection activeCell="F6" sqref="F6"/>
    </sheetView>
  </sheetViews>
  <sheetFormatPr defaultColWidth="9.109375" defaultRowHeight="15" x14ac:dyDescent="0.25"/>
  <cols>
    <col min="1" max="1" width="17" style="135" customWidth="1"/>
    <col min="2" max="2" width="14.44140625" style="135" customWidth="1"/>
    <col min="3" max="4" width="9.109375" style="135"/>
    <col min="5" max="5" width="22.6640625" style="135" customWidth="1"/>
    <col min="6" max="6" width="14.6640625" style="135" customWidth="1"/>
    <col min="7" max="7" width="26.44140625" style="135" customWidth="1"/>
    <col min="8" max="8" width="13" style="135" customWidth="1"/>
    <col min="9" max="9" width="12.109375" style="135" customWidth="1"/>
    <col min="10" max="10" width="11.109375" style="135" customWidth="1"/>
    <col min="11" max="11" width="13.88671875" style="135" customWidth="1"/>
    <col min="12" max="12" width="11" style="135" bestFit="1" customWidth="1"/>
    <col min="13" max="13" width="17.44140625" style="135" customWidth="1"/>
    <col min="14" max="14" width="18.33203125" style="135" customWidth="1"/>
    <col min="15" max="15" width="19" style="135" bestFit="1" customWidth="1"/>
    <col min="16" max="16" width="17.44140625" style="135" bestFit="1" customWidth="1"/>
    <col min="17" max="17" width="13.44140625" style="135" bestFit="1" customWidth="1"/>
    <col min="18" max="19" width="9.109375" style="135"/>
    <col min="20" max="20" width="9.44140625" style="135" bestFit="1" customWidth="1"/>
    <col min="21" max="21" width="11.109375" style="135" bestFit="1" customWidth="1"/>
    <col min="22" max="16384" width="9.109375" style="135"/>
  </cols>
  <sheetData>
    <row r="1" spans="1:17" ht="110.25" customHeight="1" x14ac:dyDescent="0.25"/>
    <row r="2" spans="1:17" x14ac:dyDescent="0.25">
      <c r="A2" s="205" t="str">
        <f>'RESUMO GERAL'!A2</f>
        <v>OBJETO:</v>
      </c>
      <c r="B2" s="135" t="s">
        <v>544</v>
      </c>
    </row>
    <row r="3" spans="1:17" x14ac:dyDescent="0.25">
      <c r="A3" s="205" t="str">
        <f>'RESUMO GERAL'!A3</f>
        <v>LOCAL:</v>
      </c>
      <c r="B3" s="135" t="s">
        <v>545</v>
      </c>
    </row>
    <row r="4" spans="1:17" x14ac:dyDescent="0.25">
      <c r="A4" s="205" t="str">
        <f>'RESUMO GERAL'!A4</f>
        <v>PROPONENTE:</v>
      </c>
      <c r="B4" s="135" t="s">
        <v>546</v>
      </c>
    </row>
    <row r="5" spans="1:17" x14ac:dyDescent="0.25">
      <c r="A5" s="205" t="str">
        <f>'RESUMO GERAL'!A5</f>
        <v>DATA REF.:</v>
      </c>
      <c r="B5" s="135" t="s">
        <v>547</v>
      </c>
    </row>
    <row r="6" spans="1:17" s="232" customFormat="1" ht="30" x14ac:dyDescent="0.3">
      <c r="A6" s="231" t="str">
        <f>'RESUMO GERAL'!A6</f>
        <v>ENCARGOS SOCIAIS:</v>
      </c>
      <c r="B6" s="232" t="str">
        <f>'RESUMO GERAL'!B6</f>
        <v>112,90 % e 70,87% - não desonerado</v>
      </c>
    </row>
    <row r="7" spans="1:17" x14ac:dyDescent="0.25">
      <c r="A7" s="205" t="str">
        <f>'RESUMO GERAL'!A7</f>
        <v>BDI:</v>
      </c>
      <c r="B7" s="233">
        <f>'RESUMO GERAL'!B7</f>
        <v>0.24229999999999999</v>
      </c>
    </row>
    <row r="9" spans="1:17" x14ac:dyDescent="0.25">
      <c r="A9" s="441" t="s">
        <v>130</v>
      </c>
      <c r="B9" s="441"/>
      <c r="C9" s="441"/>
      <c r="D9" s="441"/>
      <c r="E9" s="441"/>
      <c r="F9" s="441"/>
      <c r="G9" s="441"/>
      <c r="H9" s="441"/>
      <c r="I9" s="441"/>
      <c r="J9" s="441"/>
      <c r="K9" s="441"/>
      <c r="L9" s="441"/>
      <c r="M9" s="441"/>
      <c r="N9" s="441"/>
      <c r="P9" s="160" t="s">
        <v>433</v>
      </c>
    </row>
    <row r="10" spans="1:17" ht="9" customHeight="1" x14ac:dyDescent="0.25"/>
    <row r="11" spans="1:17" hidden="1" x14ac:dyDescent="0.25">
      <c r="A11" s="197" t="s">
        <v>20</v>
      </c>
      <c r="B11" s="197" t="s">
        <v>23</v>
      </c>
      <c r="C11" s="198" t="str">
        <f>'MEMÓRIA DE CÁLCULO'!$C$25</f>
        <v>Elaboração de Projeto Executivo</v>
      </c>
      <c r="D11" s="199"/>
      <c r="E11" s="199"/>
      <c r="F11" s="199"/>
      <c r="G11" s="199"/>
      <c r="H11" s="199"/>
      <c r="I11" s="199"/>
      <c r="J11" s="199"/>
      <c r="K11" s="199"/>
      <c r="L11" s="199"/>
      <c r="M11" s="199"/>
      <c r="N11" s="186" t="e">
        <f>N34+N42</f>
        <v>#REF!</v>
      </c>
      <c r="P11" s="235">
        <v>16747.57</v>
      </c>
      <c r="Q11" s="160"/>
    </row>
    <row r="12" spans="1:17" s="201" customFormat="1" ht="2.25" hidden="1" customHeight="1" x14ac:dyDescent="0.25">
      <c r="A12" s="200"/>
      <c r="B12" s="200"/>
      <c r="K12" s="200"/>
      <c r="L12" s="202"/>
      <c r="M12" s="203"/>
      <c r="N12" s="204"/>
    </row>
    <row r="13" spans="1:17" hidden="1" x14ac:dyDescent="0.25">
      <c r="C13" s="205" t="s">
        <v>131</v>
      </c>
      <c r="K13" s="206" t="s">
        <v>136</v>
      </c>
      <c r="L13" s="206" t="s">
        <v>137</v>
      </c>
      <c r="M13" s="206" t="s">
        <v>138</v>
      </c>
      <c r="N13" s="206" t="s">
        <v>139</v>
      </c>
    </row>
    <row r="14" spans="1:17" hidden="1" x14ac:dyDescent="0.25">
      <c r="A14" s="158" t="s">
        <v>141</v>
      </c>
      <c r="B14" s="158">
        <v>93565</v>
      </c>
      <c r="C14" s="135" t="s">
        <v>133</v>
      </c>
      <c r="K14" s="158" t="s">
        <v>31</v>
      </c>
      <c r="L14" s="159">
        <v>1.4137457</v>
      </c>
      <c r="M14" s="207">
        <v>16399.52</v>
      </c>
      <c r="N14" s="160">
        <f>ROUND(M14*L14,2)</f>
        <v>23184.75</v>
      </c>
      <c r="P14" s="236">
        <f>'ORÇAMENTO GERAL'!J15</f>
        <v>40776.699999999997</v>
      </c>
    </row>
    <row r="15" spans="1:17" hidden="1" x14ac:dyDescent="0.25">
      <c r="A15" s="158" t="s">
        <v>141</v>
      </c>
      <c r="B15" s="158">
        <v>94296</v>
      </c>
      <c r="C15" s="135" t="s">
        <v>134</v>
      </c>
      <c r="K15" s="158" t="s">
        <v>31</v>
      </c>
      <c r="L15" s="159">
        <v>1</v>
      </c>
      <c r="M15" s="207">
        <v>4457.71</v>
      </c>
      <c r="N15" s="160">
        <f t="shared" ref="N15:N39" si="0">ROUND(M15*L15,2)</f>
        <v>4457.71</v>
      </c>
    </row>
    <row r="16" spans="1:17" hidden="1" x14ac:dyDescent="0.25">
      <c r="A16" s="158" t="s">
        <v>141</v>
      </c>
      <c r="B16" s="158">
        <v>101389</v>
      </c>
      <c r="C16" s="135" t="s">
        <v>135</v>
      </c>
      <c r="K16" s="158" t="s">
        <v>31</v>
      </c>
      <c r="L16" s="159">
        <v>1</v>
      </c>
      <c r="M16" s="207">
        <v>1988.13</v>
      </c>
      <c r="N16" s="160">
        <f t="shared" si="0"/>
        <v>1988.13</v>
      </c>
    </row>
    <row r="17" spans="1:22" hidden="1" x14ac:dyDescent="0.25">
      <c r="A17" s="158"/>
      <c r="B17" s="158"/>
      <c r="K17" s="158"/>
      <c r="L17" s="159"/>
      <c r="M17" s="208" t="s">
        <v>152</v>
      </c>
      <c r="N17" s="209">
        <f>SUM(N14:N16)</f>
        <v>29630.59</v>
      </c>
      <c r="P17" s="209"/>
    </row>
    <row r="18" spans="1:22" hidden="1" x14ac:dyDescent="0.25">
      <c r="C18" s="205" t="s">
        <v>140</v>
      </c>
      <c r="K18" s="206" t="s">
        <v>136</v>
      </c>
      <c r="L18" s="206" t="s">
        <v>137</v>
      </c>
      <c r="M18" s="206" t="s">
        <v>138</v>
      </c>
      <c r="N18" s="206" t="s">
        <v>139</v>
      </c>
    </row>
    <row r="19" spans="1:22" hidden="1" x14ac:dyDescent="0.25">
      <c r="A19" s="158" t="s">
        <v>141</v>
      </c>
      <c r="B19" s="158">
        <v>92144</v>
      </c>
      <c r="C19" s="135" t="s">
        <v>142</v>
      </c>
      <c r="K19" s="158" t="s">
        <v>144</v>
      </c>
      <c r="L19" s="158">
        <v>50</v>
      </c>
      <c r="M19" s="207">
        <v>43.55</v>
      </c>
      <c r="N19" s="160">
        <f t="shared" si="0"/>
        <v>2177.5</v>
      </c>
    </row>
    <row r="20" spans="1:22" hidden="1" x14ac:dyDescent="0.25">
      <c r="A20" s="158" t="s">
        <v>132</v>
      </c>
      <c r="B20" s="158">
        <v>4221</v>
      </c>
      <c r="C20" s="135" t="s">
        <v>143</v>
      </c>
      <c r="K20" s="158" t="s">
        <v>145</v>
      </c>
      <c r="L20" s="158">
        <v>169.999</v>
      </c>
      <c r="M20" s="207">
        <v>5.41</v>
      </c>
      <c r="N20" s="160">
        <f t="shared" si="0"/>
        <v>919.69</v>
      </c>
    </row>
    <row r="21" spans="1:22" hidden="1" x14ac:dyDescent="0.25">
      <c r="A21" s="158"/>
      <c r="B21" s="158"/>
      <c r="K21" s="158"/>
      <c r="L21" s="158"/>
      <c r="M21" s="208" t="s">
        <v>152</v>
      </c>
      <c r="N21" s="209">
        <f>SUM(N19:N20)</f>
        <v>3097.19</v>
      </c>
      <c r="P21" s="160">
        <v>3766.8</v>
      </c>
    </row>
    <row r="22" spans="1:22" hidden="1" x14ac:dyDescent="0.25">
      <c r="C22" s="205" t="s">
        <v>146</v>
      </c>
      <c r="K22" s="206" t="s">
        <v>136</v>
      </c>
      <c r="L22" s="206" t="s">
        <v>137</v>
      </c>
      <c r="M22" s="206" t="s">
        <v>138</v>
      </c>
      <c r="N22" s="206" t="s">
        <v>139</v>
      </c>
      <c r="S22" s="237"/>
      <c r="T22" s="237"/>
      <c r="U22" s="237"/>
      <c r="V22" s="237"/>
    </row>
    <row r="23" spans="1:22" hidden="1" x14ac:dyDescent="0.25">
      <c r="A23" s="158" t="s">
        <v>132</v>
      </c>
      <c r="B23" s="158">
        <v>7247</v>
      </c>
      <c r="C23" s="210" t="s">
        <v>147</v>
      </c>
      <c r="D23" s="158"/>
      <c r="E23" s="158"/>
      <c r="F23" s="158"/>
      <c r="G23" s="158"/>
      <c r="H23" s="158"/>
      <c r="I23" s="158"/>
      <c r="J23" s="158"/>
      <c r="K23" s="158" t="s">
        <v>144</v>
      </c>
      <c r="L23" s="158">
        <v>30</v>
      </c>
      <c r="M23" s="207">
        <v>2.25</v>
      </c>
      <c r="N23" s="207">
        <f t="shared" si="0"/>
        <v>67.5</v>
      </c>
      <c r="S23" s="237"/>
      <c r="T23" s="238" t="s">
        <v>419</v>
      </c>
      <c r="U23" s="239">
        <v>73.400000000000006</v>
      </c>
      <c r="V23" s="240" t="s">
        <v>420</v>
      </c>
    </row>
    <row r="24" spans="1:22" hidden="1" x14ac:dyDescent="0.25">
      <c r="A24" s="158"/>
      <c r="B24" s="158"/>
      <c r="C24" s="210"/>
      <c r="D24" s="158"/>
      <c r="E24" s="158"/>
      <c r="F24" s="158"/>
      <c r="G24" s="158"/>
      <c r="H24" s="158"/>
      <c r="I24" s="158"/>
      <c r="J24" s="158"/>
      <c r="K24" s="158"/>
      <c r="L24" s="158"/>
      <c r="M24" s="208" t="s">
        <v>152</v>
      </c>
      <c r="N24" s="208">
        <f>N23</f>
        <v>67.5</v>
      </c>
      <c r="P24" s="208">
        <v>68.099999999999994</v>
      </c>
      <c r="S24" s="237"/>
      <c r="T24" s="238" t="s">
        <v>421</v>
      </c>
      <c r="U24" s="239">
        <v>25</v>
      </c>
      <c r="V24" s="240" t="s">
        <v>420</v>
      </c>
    </row>
    <row r="25" spans="1:22" hidden="1" x14ac:dyDescent="0.25">
      <c r="A25" s="158"/>
      <c r="B25" s="158"/>
      <c r="C25" s="210"/>
      <c r="D25" s="158"/>
      <c r="E25" s="158"/>
      <c r="F25" s="158"/>
      <c r="G25" s="158"/>
      <c r="H25" s="158"/>
      <c r="I25" s="158"/>
      <c r="J25" s="158"/>
      <c r="K25" s="158"/>
      <c r="L25" s="158"/>
      <c r="M25" s="208"/>
      <c r="N25" s="208"/>
      <c r="P25" s="208"/>
      <c r="S25" s="241"/>
      <c r="T25" s="242" t="s">
        <v>422</v>
      </c>
      <c r="U25" s="243">
        <v>8</v>
      </c>
      <c r="V25" s="244" t="s">
        <v>423</v>
      </c>
    </row>
    <row r="26" spans="1:22" hidden="1" x14ac:dyDescent="0.25">
      <c r="A26" s="158"/>
      <c r="B26" s="158"/>
      <c r="C26" s="210"/>
      <c r="D26" s="158"/>
      <c r="E26" s="158"/>
      <c r="F26" s="158"/>
      <c r="G26" s="158"/>
      <c r="H26" s="158"/>
      <c r="I26" s="158"/>
      <c r="J26" s="158"/>
      <c r="K26" s="158"/>
      <c r="L26" s="465" t="s">
        <v>418</v>
      </c>
      <c r="M26" s="465"/>
      <c r="N26" s="208">
        <f>N17</f>
        <v>29630.59</v>
      </c>
      <c r="P26" s="208"/>
      <c r="S26" s="237"/>
      <c r="T26" s="238" t="s">
        <v>424</v>
      </c>
      <c r="U26" s="239">
        <v>24.107574</v>
      </c>
      <c r="V26" s="240" t="s">
        <v>92</v>
      </c>
    </row>
    <row r="27" spans="1:22" hidden="1" x14ac:dyDescent="0.25">
      <c r="A27" s="158"/>
      <c r="B27" s="158"/>
      <c r="C27" s="210"/>
      <c r="D27" s="158"/>
      <c r="E27" s="158"/>
      <c r="F27" s="158"/>
      <c r="G27" s="158"/>
      <c r="H27" s="158"/>
      <c r="I27" s="158"/>
      <c r="J27" s="158"/>
      <c r="K27" s="158"/>
      <c r="L27" s="158"/>
      <c r="M27" s="208"/>
      <c r="N27" s="208"/>
      <c r="P27" s="208"/>
      <c r="S27" s="237"/>
      <c r="T27" s="238" t="s">
        <v>425</v>
      </c>
      <c r="U27" s="239" t="e">
        <f>'Memória de Cálculo - trecho 1'!P10+#REF!</f>
        <v>#REF!</v>
      </c>
      <c r="V27" s="240" t="s">
        <v>70</v>
      </c>
    </row>
    <row r="28" spans="1:22" hidden="1" x14ac:dyDescent="0.25">
      <c r="A28" s="158"/>
      <c r="B28" s="158"/>
      <c r="C28" s="210"/>
      <c r="D28" s="158"/>
      <c r="E28" s="158"/>
      <c r="F28" s="158"/>
      <c r="G28" s="158"/>
      <c r="H28" s="464" t="s">
        <v>414</v>
      </c>
      <c r="I28" s="464"/>
      <c r="J28" s="464"/>
      <c r="K28" s="464"/>
      <c r="L28" s="464"/>
      <c r="M28" s="464"/>
      <c r="N28" s="208">
        <f>SUM(N21,N24)</f>
        <v>3164.69</v>
      </c>
      <c r="P28" s="208"/>
    </row>
    <row r="29" spans="1:22" hidden="1" x14ac:dyDescent="0.25">
      <c r="A29" s="158"/>
      <c r="B29" s="158"/>
      <c r="C29" s="210"/>
      <c r="D29" s="158"/>
      <c r="E29" s="158"/>
      <c r="F29" s="158"/>
      <c r="G29" s="158"/>
      <c r="H29" s="464" t="s">
        <v>415</v>
      </c>
      <c r="I29" s="464"/>
      <c r="J29" s="464"/>
      <c r="K29" s="464"/>
      <c r="L29" s="464"/>
      <c r="M29" s="464"/>
      <c r="N29" s="208">
        <f>N28+N26</f>
        <v>32795.279999999999</v>
      </c>
      <c r="P29" s="208"/>
    </row>
    <row r="30" spans="1:22" hidden="1" x14ac:dyDescent="0.25">
      <c r="A30" s="158"/>
      <c r="B30" s="158"/>
      <c r="C30" s="210"/>
      <c r="D30" s="158"/>
      <c r="E30" s="158"/>
      <c r="F30" s="158"/>
      <c r="G30" s="158"/>
      <c r="H30" s="464" t="s">
        <v>416</v>
      </c>
      <c r="I30" s="464"/>
      <c r="J30" s="464"/>
      <c r="K30" s="464"/>
      <c r="L30" s="464"/>
      <c r="M30" s="464"/>
      <c r="N30" s="208">
        <f>N29*O30</f>
        <v>1967.7167999999999</v>
      </c>
      <c r="O30" s="245">
        <v>0.06</v>
      </c>
      <c r="P30" s="208"/>
    </row>
    <row r="31" spans="1:22" hidden="1" x14ac:dyDescent="0.25">
      <c r="A31" s="158"/>
      <c r="B31" s="158"/>
      <c r="C31" s="210"/>
      <c r="D31" s="158"/>
      <c r="E31" s="158"/>
      <c r="F31" s="158"/>
      <c r="G31" s="464" t="s">
        <v>417</v>
      </c>
      <c r="H31" s="464"/>
      <c r="I31" s="464"/>
      <c r="J31" s="464"/>
      <c r="K31" s="464"/>
      <c r="L31" s="464"/>
      <c r="M31" s="464"/>
      <c r="N31" s="208">
        <f>N30+N29</f>
        <v>34762.996800000001</v>
      </c>
      <c r="P31" s="208"/>
    </row>
    <row r="32" spans="1:22" hidden="1" x14ac:dyDescent="0.25">
      <c r="A32" s="158"/>
      <c r="B32" s="158"/>
      <c r="C32" s="210"/>
      <c r="D32" s="158"/>
      <c r="E32" s="158"/>
      <c r="F32" s="158"/>
      <c r="G32" s="158"/>
      <c r="H32" s="158"/>
      <c r="I32" s="158"/>
      <c r="J32" s="158"/>
      <c r="K32" s="158"/>
      <c r="L32" s="158"/>
      <c r="M32" s="208"/>
      <c r="N32" s="208"/>
      <c r="P32" s="208"/>
    </row>
    <row r="33" spans="1:16" hidden="1" x14ac:dyDescent="0.25">
      <c r="A33" s="464" t="s">
        <v>428</v>
      </c>
      <c r="B33" s="464"/>
      <c r="C33" s="464"/>
      <c r="D33" s="464"/>
      <c r="E33" s="464"/>
      <c r="F33" s="464"/>
      <c r="G33" s="464"/>
      <c r="H33" s="464"/>
      <c r="I33" s="464"/>
      <c r="J33" s="464"/>
      <c r="K33" s="464"/>
      <c r="L33" s="464"/>
      <c r="M33" s="464"/>
      <c r="N33" s="208">
        <f>N31</f>
        <v>34762.996800000001</v>
      </c>
      <c r="P33" s="208"/>
    </row>
    <row r="34" spans="1:16" hidden="1" x14ac:dyDescent="0.25">
      <c r="A34" s="464" t="str">
        <f>CONCATENATE("SUBTOTAL LEV. PLANIALTIMÉTRICO (CONSIDERANDO UMA PRODUTIVIDADE DE  ",U26," km/DIA)"&amp;"):")</f>
        <v>SUBTOTAL LEV. PLANIALTIMÉTRICO (CONSIDERANDO UMA PRODUTIVIDADE DE  24,107574 km/DIA)):</v>
      </c>
      <c r="B34" s="464"/>
      <c r="C34" s="464"/>
      <c r="D34" s="464"/>
      <c r="E34" s="464"/>
      <c r="F34" s="464"/>
      <c r="G34" s="464"/>
      <c r="H34" s="464"/>
      <c r="I34" s="464"/>
      <c r="J34" s="464"/>
      <c r="K34" s="464"/>
      <c r="L34" s="464"/>
      <c r="M34" s="464"/>
      <c r="N34" s="208" t="e">
        <f>ROUND(((U27)/U26/1000)*N33,3)</f>
        <v>#REF!</v>
      </c>
      <c r="P34" s="208"/>
    </row>
    <row r="35" spans="1:16" hidden="1" x14ac:dyDescent="0.25">
      <c r="A35" s="464" t="s">
        <v>427</v>
      </c>
      <c r="B35" s="464"/>
      <c r="C35" s="464"/>
      <c r="D35" s="464"/>
      <c r="E35" s="464"/>
      <c r="F35" s="464"/>
      <c r="G35" s="464"/>
      <c r="H35" s="464"/>
      <c r="I35" s="464"/>
      <c r="J35" s="464"/>
      <c r="K35" s="464"/>
      <c r="L35" s="464"/>
      <c r="M35" s="464"/>
      <c r="N35" s="208" t="e">
        <f>N34*O35</f>
        <v>#REF!</v>
      </c>
      <c r="O35" s="245">
        <v>0.2321</v>
      </c>
      <c r="P35" s="208"/>
    </row>
    <row r="36" spans="1:16" hidden="1" x14ac:dyDescent="0.25">
      <c r="A36" s="464" t="s">
        <v>426</v>
      </c>
      <c r="B36" s="464"/>
      <c r="C36" s="464"/>
      <c r="D36" s="464"/>
      <c r="E36" s="464"/>
      <c r="F36" s="464"/>
      <c r="G36" s="464"/>
      <c r="H36" s="464"/>
      <c r="I36" s="464"/>
      <c r="J36" s="464"/>
      <c r="K36" s="464"/>
      <c r="L36" s="464"/>
      <c r="M36" s="464"/>
      <c r="N36" s="208" t="e">
        <f>N35+N34</f>
        <v>#REF!</v>
      </c>
      <c r="P36" s="208"/>
    </row>
    <row r="37" spans="1:16" hidden="1" x14ac:dyDescent="0.25">
      <c r="A37" s="158"/>
      <c r="B37" s="158"/>
      <c r="C37" s="210"/>
      <c r="D37" s="158"/>
      <c r="E37" s="158"/>
      <c r="F37" s="158"/>
      <c r="G37" s="158"/>
      <c r="H37" s="158"/>
      <c r="I37" s="158"/>
      <c r="J37" s="158"/>
      <c r="K37" s="158"/>
      <c r="L37" s="158"/>
      <c r="M37" s="208"/>
      <c r="N37" s="208"/>
      <c r="P37" s="208"/>
    </row>
    <row r="38" spans="1:16" hidden="1" x14ac:dyDescent="0.25">
      <c r="C38" s="205" t="s">
        <v>148</v>
      </c>
      <c r="K38" s="206" t="s">
        <v>136</v>
      </c>
      <c r="L38" s="206" t="s">
        <v>137</v>
      </c>
      <c r="M38" s="206" t="s">
        <v>138</v>
      </c>
      <c r="N38" s="206" t="s">
        <v>139</v>
      </c>
    </row>
    <row r="39" spans="1:16" hidden="1" x14ac:dyDescent="0.25">
      <c r="A39" s="158" t="s">
        <v>149</v>
      </c>
      <c r="B39" s="158">
        <v>1</v>
      </c>
      <c r="C39" s="135" t="s">
        <v>150</v>
      </c>
      <c r="K39" s="158" t="s">
        <v>151</v>
      </c>
      <c r="L39" s="158">
        <v>50</v>
      </c>
      <c r="M39" s="207">
        <v>6</v>
      </c>
      <c r="N39" s="207">
        <f t="shared" si="0"/>
        <v>300</v>
      </c>
    </row>
    <row r="40" spans="1:16" hidden="1" x14ac:dyDescent="0.25">
      <c r="M40" s="208" t="s">
        <v>152</v>
      </c>
      <c r="N40" s="208">
        <f>N39</f>
        <v>300</v>
      </c>
    </row>
    <row r="41" spans="1:16" hidden="1" x14ac:dyDescent="0.25">
      <c r="M41" s="208"/>
      <c r="N41" s="208"/>
    </row>
    <row r="42" spans="1:16" hidden="1" x14ac:dyDescent="0.25">
      <c r="A42" s="464" t="s">
        <v>430</v>
      </c>
      <c r="B42" s="464"/>
      <c r="C42" s="464"/>
      <c r="D42" s="464"/>
      <c r="E42" s="464"/>
      <c r="F42" s="464"/>
      <c r="G42" s="464"/>
      <c r="H42" s="464"/>
      <c r="I42" s="464"/>
      <c r="J42" s="464"/>
      <c r="K42" s="464"/>
      <c r="L42" s="464"/>
      <c r="M42" s="464"/>
      <c r="N42" s="208">
        <f>N40</f>
        <v>300</v>
      </c>
    </row>
    <row r="43" spans="1:16" hidden="1" x14ac:dyDescent="0.25">
      <c r="A43" s="464" t="s">
        <v>431</v>
      </c>
      <c r="B43" s="464"/>
      <c r="C43" s="464"/>
      <c r="D43" s="464"/>
      <c r="E43" s="464"/>
      <c r="F43" s="464"/>
      <c r="G43" s="464"/>
      <c r="H43" s="464"/>
      <c r="I43" s="464"/>
      <c r="J43" s="464"/>
      <c r="K43" s="464"/>
      <c r="L43" s="464"/>
      <c r="M43" s="464"/>
      <c r="N43" s="208">
        <f>N42*O35</f>
        <v>69.63</v>
      </c>
    </row>
    <row r="44" spans="1:16" hidden="1" x14ac:dyDescent="0.25">
      <c r="A44" s="464" t="s">
        <v>429</v>
      </c>
      <c r="B44" s="464"/>
      <c r="C44" s="464"/>
      <c r="D44" s="464"/>
      <c r="E44" s="464"/>
      <c r="F44" s="464"/>
      <c r="G44" s="464"/>
      <c r="H44" s="464"/>
      <c r="I44" s="464"/>
      <c r="J44" s="464"/>
      <c r="K44" s="464"/>
      <c r="L44" s="464"/>
      <c r="M44" s="464"/>
      <c r="N44" s="208">
        <f>N43+N42</f>
        <v>369.63</v>
      </c>
    </row>
    <row r="45" spans="1:16" hidden="1" x14ac:dyDescent="0.25">
      <c r="M45" s="208"/>
      <c r="N45" s="208"/>
    </row>
    <row r="46" spans="1:16" hidden="1" x14ac:dyDescent="0.25">
      <c r="A46" s="466" t="s">
        <v>432</v>
      </c>
      <c r="B46" s="467"/>
      <c r="C46" s="467"/>
      <c r="D46" s="467"/>
      <c r="E46" s="467"/>
      <c r="F46" s="467"/>
      <c r="G46" s="467"/>
      <c r="H46" s="467"/>
      <c r="I46" s="467"/>
      <c r="J46" s="467"/>
      <c r="K46" s="467"/>
      <c r="L46" s="467"/>
      <c r="M46" s="468" t="e">
        <f>N44+N36</f>
        <v>#REF!</v>
      </c>
      <c r="N46" s="468"/>
      <c r="O46" s="160">
        <v>40776.699999999997</v>
      </c>
      <c r="P46" s="135" t="e">
        <f>ROUND(M46/1.2321,2)</f>
        <v>#REF!</v>
      </c>
    </row>
    <row r="47" spans="1:16" hidden="1" x14ac:dyDescent="0.25">
      <c r="M47" s="208"/>
      <c r="N47" s="208"/>
    </row>
    <row r="48" spans="1:16" hidden="1" x14ac:dyDescent="0.25"/>
    <row r="49" spans="1:14" s="396" customFormat="1" x14ac:dyDescent="0.25">
      <c r="A49" s="394" t="s">
        <v>37</v>
      </c>
      <c r="B49" s="394" t="s">
        <v>29</v>
      </c>
      <c r="C49" s="395" t="str">
        <f>'MEMÓRIA DE CÁLCULO'!$C$28</f>
        <v>Placa de obra em aço galvanizado, com dimensões 5,00 x 2,50 m</v>
      </c>
      <c r="N49" s="397">
        <f>N54+N60</f>
        <v>387.77</v>
      </c>
    </row>
    <row r="50" spans="1:14" s="201" customFormat="1" ht="2.25" customHeight="1" x14ac:dyDescent="0.25">
      <c r="A50" s="200"/>
      <c r="B50" s="200"/>
      <c r="K50" s="200"/>
      <c r="L50" s="202"/>
      <c r="M50" s="203"/>
      <c r="N50" s="204"/>
    </row>
    <row r="51" spans="1:14" x14ac:dyDescent="0.25">
      <c r="C51" s="205" t="s">
        <v>131</v>
      </c>
      <c r="K51" s="206" t="s">
        <v>136</v>
      </c>
      <c r="L51" s="206" t="s">
        <v>137</v>
      </c>
      <c r="M51" s="206" t="s">
        <v>138</v>
      </c>
      <c r="N51" s="206" t="s">
        <v>139</v>
      </c>
    </row>
    <row r="52" spans="1:14" x14ac:dyDescent="0.25">
      <c r="A52" s="158" t="s">
        <v>132</v>
      </c>
      <c r="B52" s="158">
        <v>1213</v>
      </c>
      <c r="C52" s="135" t="s">
        <v>153</v>
      </c>
      <c r="K52" s="158" t="s">
        <v>144</v>
      </c>
      <c r="L52" s="159">
        <v>1</v>
      </c>
      <c r="M52" s="207">
        <v>17.91</v>
      </c>
      <c r="N52" s="207">
        <f>ROUND(M52*L52,2)</f>
        <v>17.91</v>
      </c>
    </row>
    <row r="53" spans="1:14" x14ac:dyDescent="0.25">
      <c r="A53" s="158" t="s">
        <v>132</v>
      </c>
      <c r="B53" s="158">
        <v>6111</v>
      </c>
      <c r="C53" s="135" t="s">
        <v>154</v>
      </c>
      <c r="K53" s="158" t="s">
        <v>144</v>
      </c>
      <c r="L53" s="159">
        <v>1</v>
      </c>
      <c r="M53" s="207">
        <v>13.01</v>
      </c>
      <c r="N53" s="207">
        <f>ROUND(M53*L53,2)</f>
        <v>13.01</v>
      </c>
    </row>
    <row r="54" spans="1:14" x14ac:dyDescent="0.25">
      <c r="M54" s="208" t="s">
        <v>152</v>
      </c>
      <c r="N54" s="209">
        <f>SUM(N52:N53)</f>
        <v>30.92</v>
      </c>
    </row>
    <row r="55" spans="1:14" x14ac:dyDescent="0.25">
      <c r="C55" s="205" t="s">
        <v>148</v>
      </c>
      <c r="K55" s="206" t="s">
        <v>136</v>
      </c>
      <c r="L55" s="206" t="s">
        <v>137</v>
      </c>
      <c r="M55" s="206" t="s">
        <v>138</v>
      </c>
      <c r="N55" s="206" t="s">
        <v>139</v>
      </c>
    </row>
    <row r="56" spans="1:14" x14ac:dyDescent="0.25">
      <c r="A56" s="158" t="s">
        <v>132</v>
      </c>
      <c r="B56" s="158">
        <v>4417</v>
      </c>
      <c r="C56" s="210" t="s">
        <v>155</v>
      </c>
      <c r="D56" s="158"/>
      <c r="E56" s="158"/>
      <c r="F56" s="158"/>
      <c r="G56" s="158"/>
      <c r="H56" s="158"/>
      <c r="I56" s="158"/>
      <c r="J56" s="158"/>
      <c r="K56" s="158" t="s">
        <v>70</v>
      </c>
      <c r="L56" s="159">
        <v>1</v>
      </c>
      <c r="M56" s="207">
        <v>8.49</v>
      </c>
      <c r="N56" s="207">
        <f>ROUND(M56*L56,2)</f>
        <v>8.49</v>
      </c>
    </row>
    <row r="57" spans="1:14" x14ac:dyDescent="0.25">
      <c r="A57" s="158" t="s">
        <v>132</v>
      </c>
      <c r="B57" s="158">
        <v>4491</v>
      </c>
      <c r="C57" s="210" t="s">
        <v>156</v>
      </c>
      <c r="D57" s="158"/>
      <c r="E57" s="158"/>
      <c r="F57" s="158"/>
      <c r="G57" s="158"/>
      <c r="H57" s="158"/>
      <c r="I57" s="158"/>
      <c r="J57" s="158"/>
      <c r="K57" s="158" t="s">
        <v>70</v>
      </c>
      <c r="L57" s="159">
        <v>4</v>
      </c>
      <c r="M57" s="207">
        <v>11.46</v>
      </c>
      <c r="N57" s="207">
        <f t="shared" ref="N57:N59" si="1">ROUND(M57*L57,2)</f>
        <v>45.84</v>
      </c>
    </row>
    <row r="58" spans="1:14" x14ac:dyDescent="0.25">
      <c r="A58" s="158" t="s">
        <v>132</v>
      </c>
      <c r="B58" s="158">
        <v>4813</v>
      </c>
      <c r="C58" s="210" t="s">
        <v>157</v>
      </c>
      <c r="D58" s="158"/>
      <c r="E58" s="158"/>
      <c r="F58" s="158"/>
      <c r="G58" s="158"/>
      <c r="H58" s="158"/>
      <c r="I58" s="158"/>
      <c r="J58" s="158"/>
      <c r="K58" s="158" t="s">
        <v>158</v>
      </c>
      <c r="L58" s="159">
        <v>1</v>
      </c>
      <c r="M58" s="207">
        <v>300</v>
      </c>
      <c r="N58" s="207">
        <f t="shared" si="1"/>
        <v>300</v>
      </c>
    </row>
    <row r="59" spans="1:14" x14ac:dyDescent="0.25">
      <c r="A59" s="158" t="s">
        <v>132</v>
      </c>
      <c r="B59" s="158">
        <v>5075</v>
      </c>
      <c r="C59" s="210" t="s">
        <v>159</v>
      </c>
      <c r="D59" s="158"/>
      <c r="E59" s="158"/>
      <c r="F59" s="158"/>
      <c r="G59" s="158"/>
      <c r="H59" s="158"/>
      <c r="I59" s="158"/>
      <c r="J59" s="158"/>
      <c r="K59" s="158" t="s">
        <v>160</v>
      </c>
      <c r="L59" s="159">
        <v>0.11</v>
      </c>
      <c r="M59" s="207">
        <v>22.94</v>
      </c>
      <c r="N59" s="207">
        <f t="shared" si="1"/>
        <v>2.52</v>
      </c>
    </row>
    <row r="60" spans="1:14" x14ac:dyDescent="0.25">
      <c r="M60" s="208" t="s">
        <v>152</v>
      </c>
      <c r="N60" s="209">
        <f>SUM(N56:N59)</f>
        <v>356.84999999999997</v>
      </c>
    </row>
    <row r="61" spans="1:14" ht="6.75" customHeight="1" x14ac:dyDescent="0.25"/>
    <row r="62" spans="1:14" s="396" customFormat="1" x14ac:dyDescent="0.25">
      <c r="A62" s="394" t="s">
        <v>38</v>
      </c>
      <c r="B62" s="394" t="s">
        <v>32</v>
      </c>
      <c r="C62" s="395" t="str">
        <f>'MEMÓRIA DE CÁLCULO'!$C$29</f>
        <v>Administração Local da Obra</v>
      </c>
      <c r="N62" s="397">
        <f>N67</f>
        <v>2350.6</v>
      </c>
    </row>
    <row r="63" spans="1:14" s="201" customFormat="1" ht="2.25" customHeight="1" x14ac:dyDescent="0.25">
      <c r="A63" s="200"/>
      <c r="B63" s="200"/>
      <c r="K63" s="200"/>
      <c r="L63" s="202"/>
      <c r="M63" s="203"/>
      <c r="N63" s="204"/>
    </row>
    <row r="64" spans="1:14" x14ac:dyDescent="0.25">
      <c r="C64" s="205" t="s">
        <v>131</v>
      </c>
      <c r="K64" s="206" t="s">
        <v>136</v>
      </c>
      <c r="L64" s="206" t="s">
        <v>137</v>
      </c>
      <c r="M64" s="206" t="s">
        <v>138</v>
      </c>
      <c r="N64" s="206" t="s">
        <v>139</v>
      </c>
    </row>
    <row r="65" spans="1:16" x14ac:dyDescent="0.25">
      <c r="A65" s="158" t="s">
        <v>132</v>
      </c>
      <c r="B65" s="158">
        <v>34780</v>
      </c>
      <c r="C65" s="135" t="s">
        <v>494</v>
      </c>
      <c r="K65" s="158" t="s">
        <v>144</v>
      </c>
      <c r="L65" s="159">
        <v>10</v>
      </c>
      <c r="M65" s="207">
        <v>123.26</v>
      </c>
      <c r="N65" s="207">
        <f>ROUND(M65*L65,2)</f>
        <v>1232.5999999999999</v>
      </c>
      <c r="O65" s="245">
        <f>'Orçamento - trecho 1'!M19</f>
        <v>0</v>
      </c>
      <c r="P65" s="362">
        <f>'ORÇAMENTO GERAL'!M19</f>
        <v>1.2890376437778841E-2</v>
      </c>
    </row>
    <row r="66" spans="1:16" x14ac:dyDescent="0.25">
      <c r="A66" s="158" t="s">
        <v>132</v>
      </c>
      <c r="B66" s="158">
        <v>4083</v>
      </c>
      <c r="C66" s="135" t="s">
        <v>466</v>
      </c>
      <c r="K66" s="158" t="s">
        <v>144</v>
      </c>
      <c r="L66" s="159">
        <v>40</v>
      </c>
      <c r="M66" s="207">
        <v>27.95</v>
      </c>
      <c r="N66" s="207">
        <f>ROUND(M66*L66,2)</f>
        <v>1118</v>
      </c>
    </row>
    <row r="67" spans="1:16" x14ac:dyDescent="0.25">
      <c r="M67" s="208" t="s">
        <v>152</v>
      </c>
      <c r="N67" s="209">
        <f>SUM(N65:N66)</f>
        <v>2350.6</v>
      </c>
    </row>
    <row r="68" spans="1:16" ht="6.75" customHeight="1" x14ac:dyDescent="0.25"/>
    <row r="69" spans="1:16" s="396" customFormat="1" x14ac:dyDescent="0.25">
      <c r="A69" s="394" t="s">
        <v>39</v>
      </c>
      <c r="B69" s="394" t="s">
        <v>76</v>
      </c>
      <c r="C69" s="395" t="str">
        <f>'MEMÓRIA DE CÁLCULO'!C30</f>
        <v>Barracão de Obra</v>
      </c>
      <c r="N69" s="397">
        <f>N75+N89</f>
        <v>415.04999999999995</v>
      </c>
    </row>
    <row r="70" spans="1:16" s="201" customFormat="1" ht="2.25" customHeight="1" x14ac:dyDescent="0.25">
      <c r="A70" s="200"/>
      <c r="B70" s="200"/>
      <c r="K70" s="200"/>
      <c r="L70" s="202"/>
      <c r="M70" s="203"/>
      <c r="N70" s="204"/>
    </row>
    <row r="71" spans="1:16" x14ac:dyDescent="0.25">
      <c r="C71" s="205" t="s">
        <v>131</v>
      </c>
      <c r="K71" s="206" t="s">
        <v>136</v>
      </c>
      <c r="L71" s="206" t="s">
        <v>137</v>
      </c>
      <c r="M71" s="206" t="s">
        <v>138</v>
      </c>
      <c r="N71" s="206" t="s">
        <v>139</v>
      </c>
    </row>
    <row r="72" spans="1:16" x14ac:dyDescent="0.25">
      <c r="A72" s="158" t="s">
        <v>132</v>
      </c>
      <c r="B72" s="158">
        <v>1213</v>
      </c>
      <c r="C72" s="210" t="s">
        <v>153</v>
      </c>
      <c r="D72" s="158"/>
      <c r="E72" s="158"/>
      <c r="F72" s="158"/>
      <c r="G72" s="158"/>
      <c r="H72" s="158"/>
      <c r="I72" s="158"/>
      <c r="J72" s="158"/>
      <c r="K72" s="158" t="s">
        <v>144</v>
      </c>
      <c r="L72" s="159">
        <v>1.5</v>
      </c>
      <c r="M72" s="207">
        <f>M52</f>
        <v>17.91</v>
      </c>
      <c r="N72" s="207">
        <f t="shared" ref="N72:N74" si="2">ROUND(M72*L72,2)</f>
        <v>26.87</v>
      </c>
    </row>
    <row r="73" spans="1:16" x14ac:dyDescent="0.25">
      <c r="A73" s="158" t="s">
        <v>132</v>
      </c>
      <c r="B73" s="158">
        <v>4750</v>
      </c>
      <c r="C73" s="210" t="s">
        <v>161</v>
      </c>
      <c r="D73" s="158"/>
      <c r="E73" s="158"/>
      <c r="F73" s="158"/>
      <c r="G73" s="158"/>
      <c r="H73" s="158"/>
      <c r="I73" s="158"/>
      <c r="J73" s="158"/>
      <c r="K73" s="158" t="s">
        <v>144</v>
      </c>
      <c r="L73" s="159">
        <v>0.3</v>
      </c>
      <c r="M73" s="207">
        <f>M72</f>
        <v>17.91</v>
      </c>
      <c r="N73" s="207">
        <f t="shared" si="2"/>
        <v>5.37</v>
      </c>
    </row>
    <row r="74" spans="1:16" x14ac:dyDescent="0.25">
      <c r="A74" s="158" t="s">
        <v>132</v>
      </c>
      <c r="B74" s="158">
        <v>6111</v>
      </c>
      <c r="C74" s="210" t="s">
        <v>154</v>
      </c>
      <c r="D74" s="158"/>
      <c r="E74" s="158"/>
      <c r="F74" s="158"/>
      <c r="G74" s="158"/>
      <c r="H74" s="158"/>
      <c r="I74" s="158"/>
      <c r="J74" s="158"/>
      <c r="K74" s="158" t="s">
        <v>144</v>
      </c>
      <c r="L74" s="159">
        <v>2</v>
      </c>
      <c r="M74" s="207">
        <f>M53</f>
        <v>13.01</v>
      </c>
      <c r="N74" s="207">
        <f t="shared" si="2"/>
        <v>26.02</v>
      </c>
    </row>
    <row r="75" spans="1:16" x14ac:dyDescent="0.25">
      <c r="A75" s="158"/>
      <c r="B75" s="158"/>
      <c r="C75" s="210"/>
      <c r="D75" s="158"/>
      <c r="E75" s="158"/>
      <c r="F75" s="158"/>
      <c r="G75" s="158"/>
      <c r="H75" s="158"/>
      <c r="I75" s="158"/>
      <c r="J75" s="158"/>
      <c r="K75" s="158"/>
      <c r="L75" s="159"/>
      <c r="M75" s="208" t="s">
        <v>152</v>
      </c>
      <c r="N75" s="209">
        <f>SUM(N72:N74)</f>
        <v>58.260000000000005</v>
      </c>
    </row>
    <row r="76" spans="1:16" x14ac:dyDescent="0.25">
      <c r="C76" s="205" t="s">
        <v>148</v>
      </c>
      <c r="K76" s="206" t="s">
        <v>136</v>
      </c>
      <c r="L76" s="206" t="s">
        <v>137</v>
      </c>
      <c r="M76" s="206" t="s">
        <v>138</v>
      </c>
      <c r="N76" s="206" t="s">
        <v>139</v>
      </c>
    </row>
    <row r="77" spans="1:16" x14ac:dyDescent="0.25">
      <c r="A77" s="158" t="s">
        <v>132</v>
      </c>
      <c r="B77" s="158">
        <v>6189</v>
      </c>
      <c r="C77" s="210" t="s">
        <v>162</v>
      </c>
      <c r="D77" s="158"/>
      <c r="E77" s="158"/>
      <c r="F77" s="158"/>
      <c r="G77" s="158"/>
      <c r="H77" s="158"/>
      <c r="I77" s="158"/>
      <c r="J77" s="158"/>
      <c r="K77" s="158" t="s">
        <v>158</v>
      </c>
      <c r="L77" s="159">
        <v>2</v>
      </c>
      <c r="M77" s="207">
        <v>32.17</v>
      </c>
      <c r="N77" s="207">
        <f t="shared" ref="N77:N88" si="3">ROUND(M77*L77,2)</f>
        <v>64.34</v>
      </c>
    </row>
    <row r="78" spans="1:16" x14ac:dyDescent="0.25">
      <c r="A78" s="158" t="s">
        <v>132</v>
      </c>
      <c r="B78" s="158">
        <v>35274</v>
      </c>
      <c r="C78" s="210" t="s">
        <v>163</v>
      </c>
      <c r="D78" s="158"/>
      <c r="E78" s="158"/>
      <c r="F78" s="158"/>
      <c r="G78" s="158"/>
      <c r="H78" s="158"/>
      <c r="I78" s="158"/>
      <c r="J78" s="158"/>
      <c r="K78" s="158" t="s">
        <v>70</v>
      </c>
      <c r="L78" s="159">
        <v>1.8</v>
      </c>
      <c r="M78" s="207">
        <v>59.37</v>
      </c>
      <c r="N78" s="207">
        <f t="shared" si="3"/>
        <v>106.87</v>
      </c>
    </row>
    <row r="79" spans="1:16" x14ac:dyDescent="0.25">
      <c r="A79" s="158" t="s">
        <v>132</v>
      </c>
      <c r="B79" s="158">
        <v>20213</v>
      </c>
      <c r="C79" s="210" t="s">
        <v>164</v>
      </c>
      <c r="D79" s="158"/>
      <c r="E79" s="158"/>
      <c r="F79" s="158"/>
      <c r="G79" s="158"/>
      <c r="H79" s="158"/>
      <c r="I79" s="158"/>
      <c r="J79" s="158"/>
      <c r="K79" s="158" t="s">
        <v>70</v>
      </c>
      <c r="L79" s="159">
        <v>0.8</v>
      </c>
      <c r="M79" s="207">
        <v>30.15</v>
      </c>
      <c r="N79" s="207">
        <f t="shared" si="3"/>
        <v>24.12</v>
      </c>
    </row>
    <row r="80" spans="1:16" x14ac:dyDescent="0.25">
      <c r="A80" s="158" t="s">
        <v>132</v>
      </c>
      <c r="B80" s="158">
        <v>7213</v>
      </c>
      <c r="C80" s="210" t="s">
        <v>165</v>
      </c>
      <c r="D80" s="158"/>
      <c r="E80" s="158"/>
      <c r="F80" s="158"/>
      <c r="G80" s="158"/>
      <c r="H80" s="158"/>
      <c r="I80" s="158"/>
      <c r="J80" s="158"/>
      <c r="K80" s="158" t="s">
        <v>158</v>
      </c>
      <c r="L80" s="159">
        <v>1.2</v>
      </c>
      <c r="M80" s="207">
        <v>27.34</v>
      </c>
      <c r="N80" s="207">
        <f t="shared" si="3"/>
        <v>32.81</v>
      </c>
    </row>
    <row r="81" spans="1:16" x14ac:dyDescent="0.25">
      <c r="A81" s="158" t="s">
        <v>132</v>
      </c>
      <c r="B81" s="158">
        <v>6212</v>
      </c>
      <c r="C81" s="210" t="s">
        <v>166</v>
      </c>
      <c r="D81" s="158"/>
      <c r="E81" s="158"/>
      <c r="F81" s="158"/>
      <c r="G81" s="158"/>
      <c r="H81" s="158"/>
      <c r="I81" s="158"/>
      <c r="J81" s="158"/>
      <c r="K81" s="158" t="s">
        <v>70</v>
      </c>
      <c r="L81" s="159">
        <v>1.0891999999999999</v>
      </c>
      <c r="M81" s="207">
        <v>19</v>
      </c>
      <c r="N81" s="207">
        <f t="shared" si="3"/>
        <v>20.69</v>
      </c>
    </row>
    <row r="82" spans="1:16" x14ac:dyDescent="0.25">
      <c r="A82" s="158" t="s">
        <v>132</v>
      </c>
      <c r="B82" s="158">
        <v>4721</v>
      </c>
      <c r="C82" s="210" t="s">
        <v>167</v>
      </c>
      <c r="D82" s="158"/>
      <c r="E82" s="158"/>
      <c r="F82" s="158"/>
      <c r="G82" s="158"/>
      <c r="H82" s="158"/>
      <c r="I82" s="158"/>
      <c r="J82" s="158"/>
      <c r="K82" s="158" t="s">
        <v>168</v>
      </c>
      <c r="L82" s="159">
        <v>0.1089</v>
      </c>
      <c r="M82" s="207">
        <v>75.069999999999993</v>
      </c>
      <c r="N82" s="207">
        <f t="shared" si="3"/>
        <v>8.18</v>
      </c>
    </row>
    <row r="83" spans="1:16" x14ac:dyDescent="0.25">
      <c r="A83" s="158" t="s">
        <v>132</v>
      </c>
      <c r="B83" s="158">
        <v>1379</v>
      </c>
      <c r="C83" s="210" t="s">
        <v>169</v>
      </c>
      <c r="D83" s="158"/>
      <c r="E83" s="158"/>
      <c r="F83" s="158"/>
      <c r="G83" s="158"/>
      <c r="H83" s="158"/>
      <c r="I83" s="158"/>
      <c r="J83" s="158"/>
      <c r="K83" s="158" t="s">
        <v>160</v>
      </c>
      <c r="L83" s="159">
        <v>23.69</v>
      </c>
      <c r="M83" s="207">
        <v>0.84</v>
      </c>
      <c r="N83" s="207">
        <f t="shared" si="3"/>
        <v>19.899999999999999</v>
      </c>
    </row>
    <row r="84" spans="1:16" x14ac:dyDescent="0.25">
      <c r="A84" s="158" t="s">
        <v>132</v>
      </c>
      <c r="B84" s="158">
        <v>5061</v>
      </c>
      <c r="C84" s="210" t="s">
        <v>170</v>
      </c>
      <c r="D84" s="158"/>
      <c r="E84" s="158"/>
      <c r="F84" s="158"/>
      <c r="G84" s="158"/>
      <c r="H84" s="158"/>
      <c r="I84" s="158"/>
      <c r="J84" s="158"/>
      <c r="K84" s="158" t="s">
        <v>160</v>
      </c>
      <c r="L84" s="159">
        <v>0.8</v>
      </c>
      <c r="M84" s="207">
        <v>22.55</v>
      </c>
      <c r="N84" s="207">
        <f t="shared" si="3"/>
        <v>18.04</v>
      </c>
    </row>
    <row r="85" spans="1:16" x14ac:dyDescent="0.25">
      <c r="A85" s="158" t="s">
        <v>132</v>
      </c>
      <c r="B85" s="158">
        <v>4460</v>
      </c>
      <c r="C85" s="210" t="s">
        <v>171</v>
      </c>
      <c r="D85" s="158"/>
      <c r="E85" s="158"/>
      <c r="F85" s="158"/>
      <c r="G85" s="158"/>
      <c r="H85" s="158"/>
      <c r="I85" s="158"/>
      <c r="J85" s="158"/>
      <c r="K85" s="158" t="s">
        <v>70</v>
      </c>
      <c r="L85" s="159">
        <v>2.5</v>
      </c>
      <c r="M85" s="207">
        <v>11.01</v>
      </c>
      <c r="N85" s="207">
        <f t="shared" si="3"/>
        <v>27.53</v>
      </c>
    </row>
    <row r="86" spans="1:16" x14ac:dyDescent="0.25">
      <c r="A86" s="158" t="s">
        <v>132</v>
      </c>
      <c r="B86" s="158">
        <v>367</v>
      </c>
      <c r="C86" s="210" t="s">
        <v>172</v>
      </c>
      <c r="D86" s="158"/>
      <c r="E86" s="158"/>
      <c r="F86" s="158"/>
      <c r="G86" s="158"/>
      <c r="H86" s="158"/>
      <c r="I86" s="158"/>
      <c r="J86" s="158"/>
      <c r="K86" s="158" t="s">
        <v>168</v>
      </c>
      <c r="L86" s="159">
        <v>8.5000000000000006E-2</v>
      </c>
      <c r="M86" s="207">
        <v>70.91</v>
      </c>
      <c r="N86" s="207">
        <f t="shared" si="3"/>
        <v>6.03</v>
      </c>
    </row>
    <row r="87" spans="1:16" x14ac:dyDescent="0.25">
      <c r="A87" s="158" t="s">
        <v>132</v>
      </c>
      <c r="B87" s="158">
        <v>43682</v>
      </c>
      <c r="C87" s="210" t="s">
        <v>173</v>
      </c>
      <c r="D87" s="158"/>
      <c r="E87" s="158"/>
      <c r="F87" s="158"/>
      <c r="G87" s="158"/>
      <c r="H87" s="158"/>
      <c r="I87" s="158"/>
      <c r="J87" s="158"/>
      <c r="K87" s="158" t="s">
        <v>158</v>
      </c>
      <c r="L87" s="159">
        <v>1</v>
      </c>
      <c r="M87" s="207">
        <v>23.2</v>
      </c>
      <c r="N87" s="207">
        <f t="shared" si="3"/>
        <v>23.2</v>
      </c>
    </row>
    <row r="88" spans="1:16" x14ac:dyDescent="0.25">
      <c r="A88" s="158" t="s">
        <v>132</v>
      </c>
      <c r="B88" s="158">
        <v>20247</v>
      </c>
      <c r="C88" s="210" t="s">
        <v>174</v>
      </c>
      <c r="D88" s="158"/>
      <c r="E88" s="158"/>
      <c r="F88" s="158"/>
      <c r="G88" s="158"/>
      <c r="H88" s="158"/>
      <c r="I88" s="158"/>
      <c r="J88" s="158"/>
      <c r="K88" s="158" t="s">
        <v>160</v>
      </c>
      <c r="L88" s="159">
        <v>0.2</v>
      </c>
      <c r="M88" s="207">
        <v>25.4</v>
      </c>
      <c r="N88" s="207">
        <f t="shared" si="3"/>
        <v>5.08</v>
      </c>
    </row>
    <row r="89" spans="1:16" x14ac:dyDescent="0.25">
      <c r="M89" s="208" t="s">
        <v>152</v>
      </c>
      <c r="N89" s="209">
        <f>SUM(N77:N88)</f>
        <v>356.78999999999996</v>
      </c>
    </row>
    <row r="90" spans="1:16" ht="6.75" customHeight="1" x14ac:dyDescent="0.25"/>
    <row r="91" spans="1:16" s="396" customFormat="1" x14ac:dyDescent="0.25">
      <c r="A91" s="394" t="s">
        <v>40</v>
      </c>
      <c r="B91" s="394" t="s">
        <v>77</v>
      </c>
      <c r="C91" s="395" t="str">
        <f>'MEMÓRIA DE CÁLCULO'!C31</f>
        <v>Mobilização e desmobilização de equipamentos</v>
      </c>
      <c r="N91" s="397">
        <f>SUM(N94:N100)</f>
        <v>16238.22</v>
      </c>
    </row>
    <row r="92" spans="1:16" s="201" customFormat="1" ht="2.25" customHeight="1" x14ac:dyDescent="0.25">
      <c r="A92" s="200"/>
      <c r="B92" s="200"/>
      <c r="K92" s="200"/>
      <c r="L92" s="202"/>
      <c r="M92" s="203"/>
      <c r="N92" s="204"/>
    </row>
    <row r="93" spans="1:16" s="232" customFormat="1" ht="65.400000000000006" customHeight="1" x14ac:dyDescent="0.3">
      <c r="C93" s="246" t="s">
        <v>507</v>
      </c>
      <c r="F93" s="298" t="s">
        <v>505</v>
      </c>
      <c r="G93" s="247" t="s">
        <v>506</v>
      </c>
      <c r="H93" s="247" t="s">
        <v>137</v>
      </c>
      <c r="I93" s="298" t="s">
        <v>175</v>
      </c>
      <c r="J93" s="298" t="s">
        <v>176</v>
      </c>
      <c r="K93" s="298" t="s">
        <v>495</v>
      </c>
      <c r="L93" s="298" t="s">
        <v>496</v>
      </c>
      <c r="M93" s="298" t="s">
        <v>497</v>
      </c>
      <c r="N93" s="247" t="s">
        <v>177</v>
      </c>
    </row>
    <row r="94" spans="1:16" s="232" customFormat="1" ht="60" x14ac:dyDescent="0.3">
      <c r="B94" s="164" t="s">
        <v>498</v>
      </c>
      <c r="C94" s="217" t="s">
        <v>178</v>
      </c>
      <c r="D94" s="164"/>
      <c r="E94" s="164"/>
      <c r="F94" s="164" t="s">
        <v>508</v>
      </c>
      <c r="G94" s="336" t="s">
        <v>509</v>
      </c>
      <c r="H94" s="164">
        <v>1</v>
      </c>
      <c r="I94" s="165">
        <v>260</v>
      </c>
      <c r="J94" s="164">
        <v>2</v>
      </c>
      <c r="K94" s="165">
        <v>0.5</v>
      </c>
      <c r="L94" s="365">
        <v>60</v>
      </c>
      <c r="M94" s="363">
        <v>406.76</v>
      </c>
      <c r="N94" s="363">
        <f>ROUND((I94/L94)*(J94*K94*M94),2)</f>
        <v>1762.63</v>
      </c>
      <c r="O94" s="232">
        <f>I94/60</f>
        <v>4.333333333333333</v>
      </c>
    </row>
    <row r="95" spans="1:16" s="232" customFormat="1" ht="60" x14ac:dyDescent="0.3">
      <c r="B95" s="164" t="s">
        <v>499</v>
      </c>
      <c r="C95" s="217" t="s">
        <v>179</v>
      </c>
      <c r="D95" s="164"/>
      <c r="E95" s="164"/>
      <c r="F95" s="164" t="s">
        <v>508</v>
      </c>
      <c r="G95" s="336" t="s">
        <v>509</v>
      </c>
      <c r="H95" s="164">
        <v>1</v>
      </c>
      <c r="I95" s="165">
        <f t="shared" ref="I95:I100" si="4">I94</f>
        <v>260</v>
      </c>
      <c r="J95" s="164">
        <v>2</v>
      </c>
      <c r="K95" s="165">
        <f>K94</f>
        <v>0.5</v>
      </c>
      <c r="L95" s="365">
        <v>60</v>
      </c>
      <c r="M95" s="363">
        <f>M94</f>
        <v>406.76</v>
      </c>
      <c r="N95" s="363">
        <f t="shared" ref="N95:N100" si="5">ROUND((I95/L95)*(J95*K95*M95),2)</f>
        <v>1762.63</v>
      </c>
      <c r="O95" s="260">
        <f>O65</f>
        <v>0</v>
      </c>
      <c r="P95" s="364" t="e">
        <f>'ORÇAMENTO GERAL'!M21</f>
        <v>#REF!</v>
      </c>
    </row>
    <row r="96" spans="1:16" s="232" customFormat="1" ht="60" x14ac:dyDescent="0.3">
      <c r="B96" s="164" t="s">
        <v>500</v>
      </c>
      <c r="C96" s="217" t="s">
        <v>180</v>
      </c>
      <c r="D96" s="164"/>
      <c r="E96" s="164"/>
      <c r="F96" s="164" t="s">
        <v>508</v>
      </c>
      <c r="G96" s="336" t="s">
        <v>509</v>
      </c>
      <c r="H96" s="164">
        <v>1</v>
      </c>
      <c r="I96" s="165">
        <f t="shared" si="4"/>
        <v>260</v>
      </c>
      <c r="J96" s="164">
        <v>2</v>
      </c>
      <c r="K96" s="165">
        <v>1</v>
      </c>
      <c r="L96" s="365">
        <v>60</v>
      </c>
      <c r="M96" s="363">
        <f>M95</f>
        <v>406.76</v>
      </c>
      <c r="N96" s="363">
        <f t="shared" si="5"/>
        <v>3525.25</v>
      </c>
      <c r="O96" s="367">
        <f>'Orçamento - trecho 1'!M21</f>
        <v>0</v>
      </c>
    </row>
    <row r="97" spans="1:16" s="232" customFormat="1" ht="60" x14ac:dyDescent="0.3">
      <c r="B97" s="164" t="s">
        <v>501</v>
      </c>
      <c r="C97" s="217" t="s">
        <v>181</v>
      </c>
      <c r="D97" s="164"/>
      <c r="E97" s="164"/>
      <c r="F97" s="164" t="s">
        <v>508</v>
      </c>
      <c r="G97" s="336" t="s">
        <v>509</v>
      </c>
      <c r="H97" s="164">
        <v>1</v>
      </c>
      <c r="I97" s="165">
        <f t="shared" si="4"/>
        <v>260</v>
      </c>
      <c r="J97" s="164">
        <v>2</v>
      </c>
      <c r="K97" s="165">
        <f>K94</f>
        <v>0.5</v>
      </c>
      <c r="L97" s="365">
        <v>60</v>
      </c>
      <c r="M97" s="363">
        <f t="shared" ref="M97:M98" si="6">M96</f>
        <v>406.76</v>
      </c>
      <c r="N97" s="363">
        <f t="shared" si="5"/>
        <v>1762.63</v>
      </c>
    </row>
    <row r="98" spans="1:16" s="232" customFormat="1" ht="60" x14ac:dyDescent="0.3">
      <c r="B98" s="164" t="s">
        <v>502</v>
      </c>
      <c r="C98" s="217" t="s">
        <v>182</v>
      </c>
      <c r="D98" s="164"/>
      <c r="E98" s="164"/>
      <c r="F98" s="164" t="s">
        <v>508</v>
      </c>
      <c r="G98" s="336" t="s">
        <v>509</v>
      </c>
      <c r="H98" s="164">
        <v>1</v>
      </c>
      <c r="I98" s="165">
        <f t="shared" si="4"/>
        <v>260</v>
      </c>
      <c r="J98" s="164">
        <v>2</v>
      </c>
      <c r="K98" s="165">
        <f>K94</f>
        <v>0.5</v>
      </c>
      <c r="L98" s="365">
        <v>60</v>
      </c>
      <c r="M98" s="363">
        <f t="shared" si="6"/>
        <v>406.76</v>
      </c>
      <c r="N98" s="363">
        <f t="shared" si="5"/>
        <v>1762.63</v>
      </c>
    </row>
    <row r="99" spans="1:16" s="232" customFormat="1" x14ac:dyDescent="0.3">
      <c r="B99" s="164" t="s">
        <v>503</v>
      </c>
      <c r="C99" s="217" t="s">
        <v>183</v>
      </c>
      <c r="D99" s="164"/>
      <c r="E99" s="164"/>
      <c r="F99" s="164"/>
      <c r="G99" s="164"/>
      <c r="H99" s="164">
        <v>1</v>
      </c>
      <c r="I99" s="165">
        <f t="shared" si="4"/>
        <v>260</v>
      </c>
      <c r="J99" s="164">
        <v>2</v>
      </c>
      <c r="K99" s="165">
        <v>1</v>
      </c>
      <c r="L99" s="365">
        <v>60</v>
      </c>
      <c r="M99" s="363">
        <v>300.69</v>
      </c>
      <c r="N99" s="363">
        <f t="shared" si="5"/>
        <v>2605.98</v>
      </c>
    </row>
    <row r="100" spans="1:16" s="232" customFormat="1" x14ac:dyDescent="0.3">
      <c r="B100" s="164" t="s">
        <v>504</v>
      </c>
      <c r="C100" s="217" t="s">
        <v>184</v>
      </c>
      <c r="D100" s="164"/>
      <c r="E100" s="164"/>
      <c r="F100" s="164"/>
      <c r="G100" s="164"/>
      <c r="H100" s="164">
        <v>1</v>
      </c>
      <c r="I100" s="165">
        <f t="shared" si="4"/>
        <v>260</v>
      </c>
      <c r="J100" s="164">
        <v>2</v>
      </c>
      <c r="K100" s="165">
        <v>1</v>
      </c>
      <c r="L100" s="365">
        <v>60</v>
      </c>
      <c r="M100" s="363">
        <v>352.67</v>
      </c>
      <c r="N100" s="363">
        <f t="shared" si="5"/>
        <v>3056.47</v>
      </c>
    </row>
    <row r="102" spans="1:16" x14ac:dyDescent="0.25">
      <c r="O102" s="135">
        <f>5.41/4</f>
        <v>1.3525</v>
      </c>
      <c r="P102" s="135">
        <v>1.3525</v>
      </c>
    </row>
    <row r="103" spans="1:16" hidden="1" x14ac:dyDescent="0.25">
      <c r="A103" s="197" t="s">
        <v>39</v>
      </c>
      <c r="B103" s="197" t="s">
        <v>78</v>
      </c>
      <c r="C103" s="198" t="s">
        <v>264</v>
      </c>
      <c r="D103" s="199"/>
      <c r="E103" s="199"/>
      <c r="F103" s="199"/>
      <c r="G103" s="199"/>
      <c r="H103" s="199"/>
      <c r="I103" s="199"/>
      <c r="J103" s="199"/>
      <c r="K103" s="199"/>
      <c r="L103" s="199"/>
      <c r="M103" s="199"/>
      <c r="N103" s="186">
        <f>N117+N139+N160</f>
        <v>1363.4</v>
      </c>
    </row>
    <row r="104" spans="1:16" hidden="1" x14ac:dyDescent="0.25">
      <c r="C104" s="205" t="s">
        <v>318</v>
      </c>
    </row>
    <row r="105" spans="1:16" hidden="1" x14ac:dyDescent="0.25">
      <c r="C105" s="248" t="s">
        <v>185</v>
      </c>
      <c r="K105" s="206" t="s">
        <v>136</v>
      </c>
      <c r="L105" s="206" t="s">
        <v>137</v>
      </c>
      <c r="M105" s="206" t="s">
        <v>138</v>
      </c>
      <c r="N105" s="206" t="s">
        <v>139</v>
      </c>
    </row>
    <row r="106" spans="1:16" hidden="1" x14ac:dyDescent="0.25">
      <c r="A106" s="158" t="s">
        <v>321</v>
      </c>
      <c r="B106" s="158" t="s">
        <v>266</v>
      </c>
      <c r="C106" s="210" t="s">
        <v>319</v>
      </c>
      <c r="K106" s="158" t="s">
        <v>22</v>
      </c>
      <c r="L106" s="159">
        <v>1</v>
      </c>
      <c r="M106" s="207">
        <v>29.357399999999998</v>
      </c>
      <c r="N106" s="207">
        <f t="shared" ref="N106" si="7">ROUND(M106*L106,2)</f>
        <v>29.36</v>
      </c>
    </row>
    <row r="107" spans="1:16" hidden="1" x14ac:dyDescent="0.25">
      <c r="A107" s="158" t="s">
        <v>321</v>
      </c>
      <c r="B107" s="158" t="s">
        <v>265</v>
      </c>
      <c r="C107" s="210" t="s">
        <v>320</v>
      </c>
      <c r="K107" s="158" t="s">
        <v>22</v>
      </c>
      <c r="L107" s="159">
        <v>1</v>
      </c>
      <c r="M107" s="207">
        <v>112.982</v>
      </c>
      <c r="N107" s="207">
        <f t="shared" ref="N107" si="8">ROUND(M107*L107,2)</f>
        <v>112.98</v>
      </c>
    </row>
    <row r="108" spans="1:16" hidden="1" x14ac:dyDescent="0.25">
      <c r="M108" s="208" t="s">
        <v>326</v>
      </c>
      <c r="N108" s="209">
        <f>SUM(N106:N107)</f>
        <v>142.34</v>
      </c>
    </row>
    <row r="109" spans="1:16" hidden="1" x14ac:dyDescent="0.25">
      <c r="C109" s="248" t="s">
        <v>322</v>
      </c>
      <c r="K109" s="206" t="s">
        <v>136</v>
      </c>
      <c r="L109" s="206" t="s">
        <v>137</v>
      </c>
      <c r="M109" s="206" t="s">
        <v>138</v>
      </c>
      <c r="N109" s="206" t="s">
        <v>139</v>
      </c>
    </row>
    <row r="110" spans="1:16" hidden="1" x14ac:dyDescent="0.25">
      <c r="A110" s="158" t="s">
        <v>141</v>
      </c>
      <c r="B110" s="158">
        <v>93572</v>
      </c>
      <c r="C110" s="210" t="s">
        <v>323</v>
      </c>
      <c r="K110" s="158" t="s">
        <v>144</v>
      </c>
      <c r="L110" s="159">
        <v>1</v>
      </c>
      <c r="M110" s="207">
        <v>26.42</v>
      </c>
      <c r="N110" s="207">
        <f t="shared" ref="N110" si="9">ROUND(M110*L110,2)</f>
        <v>26.42</v>
      </c>
    </row>
    <row r="111" spans="1:16" hidden="1" x14ac:dyDescent="0.25">
      <c r="A111" s="158" t="s">
        <v>141</v>
      </c>
      <c r="B111" s="158">
        <v>88262</v>
      </c>
      <c r="C111" s="210" t="s">
        <v>324</v>
      </c>
      <c r="K111" s="158" t="s">
        <v>144</v>
      </c>
      <c r="L111" s="159">
        <v>4</v>
      </c>
      <c r="M111" s="207">
        <v>19.440000000000001</v>
      </c>
      <c r="N111" s="207">
        <f t="shared" ref="N111:N112" si="10">ROUND(M111*L111,2)</f>
        <v>77.760000000000005</v>
      </c>
    </row>
    <row r="112" spans="1:16" hidden="1" x14ac:dyDescent="0.25">
      <c r="A112" s="158" t="s">
        <v>141</v>
      </c>
      <c r="B112" s="158">
        <v>88239</v>
      </c>
      <c r="C112" s="210" t="s">
        <v>325</v>
      </c>
      <c r="K112" s="158" t="s">
        <v>144</v>
      </c>
      <c r="L112" s="159">
        <v>10</v>
      </c>
      <c r="M112" s="207">
        <v>15.99</v>
      </c>
      <c r="N112" s="207">
        <f t="shared" si="10"/>
        <v>159.9</v>
      </c>
    </row>
    <row r="113" spans="1:16" hidden="1" x14ac:dyDescent="0.25">
      <c r="M113" s="208" t="s">
        <v>327</v>
      </c>
      <c r="N113" s="209">
        <f>SUM(N110:N112)</f>
        <v>264.08000000000004</v>
      </c>
    </row>
    <row r="114" spans="1:16" hidden="1" x14ac:dyDescent="0.25">
      <c r="J114" s="249"/>
      <c r="P114" s="245">
        <v>1.1385000000000001</v>
      </c>
    </row>
    <row r="115" spans="1:16" hidden="1" x14ac:dyDescent="0.25">
      <c r="L115" s="135" t="s">
        <v>328</v>
      </c>
      <c r="M115" s="205"/>
      <c r="N115" s="236">
        <f>N113+N108</f>
        <v>406.42000000000007</v>
      </c>
    </row>
    <row r="116" spans="1:16" hidden="1" x14ac:dyDescent="0.25">
      <c r="L116" s="135" t="s">
        <v>330</v>
      </c>
      <c r="N116" s="250">
        <v>1</v>
      </c>
    </row>
    <row r="117" spans="1:16" hidden="1" x14ac:dyDescent="0.25">
      <c r="K117" s="205" t="s">
        <v>434</v>
      </c>
      <c r="L117" s="205"/>
      <c r="M117" s="205"/>
      <c r="N117" s="251">
        <f>ROUND(N115/N116,2)</f>
        <v>406.42</v>
      </c>
    </row>
    <row r="118" spans="1:16" hidden="1" x14ac:dyDescent="0.25">
      <c r="C118" s="205" t="s">
        <v>308</v>
      </c>
    </row>
    <row r="119" spans="1:16" hidden="1" x14ac:dyDescent="0.25">
      <c r="C119" s="248" t="s">
        <v>185</v>
      </c>
      <c r="K119" s="206" t="s">
        <v>136</v>
      </c>
      <c r="L119" s="206" t="s">
        <v>137</v>
      </c>
      <c r="M119" s="206" t="s">
        <v>138</v>
      </c>
      <c r="N119" s="206" t="s">
        <v>139</v>
      </c>
    </row>
    <row r="120" spans="1:16" hidden="1" x14ac:dyDescent="0.25">
      <c r="A120" s="158" t="s">
        <v>321</v>
      </c>
      <c r="B120" s="158" t="s">
        <v>266</v>
      </c>
      <c r="C120" s="210" t="s">
        <v>319</v>
      </c>
      <c r="K120" s="158" t="s">
        <v>22</v>
      </c>
      <c r="L120" s="159">
        <v>1</v>
      </c>
      <c r="M120" s="207">
        <v>29.357399999999998</v>
      </c>
      <c r="N120" s="207">
        <f t="shared" ref="N120" si="11">ROUND(M120*L120,2)</f>
        <v>29.36</v>
      </c>
    </row>
    <row r="121" spans="1:16" hidden="1" x14ac:dyDescent="0.25">
      <c r="M121" s="208" t="s">
        <v>326</v>
      </c>
      <c r="N121" s="209">
        <f>SUM(N120:N120)</f>
        <v>29.36</v>
      </c>
    </row>
    <row r="122" spans="1:16" hidden="1" x14ac:dyDescent="0.25">
      <c r="C122" s="248" t="s">
        <v>322</v>
      </c>
      <c r="K122" s="206" t="s">
        <v>136</v>
      </c>
      <c r="L122" s="206" t="s">
        <v>137</v>
      </c>
      <c r="M122" s="206" t="s">
        <v>138</v>
      </c>
      <c r="N122" s="206" t="s">
        <v>139</v>
      </c>
    </row>
    <row r="123" spans="1:16" hidden="1" x14ac:dyDescent="0.25">
      <c r="A123" s="158" t="s">
        <v>141</v>
      </c>
      <c r="B123" s="158">
        <v>93572</v>
      </c>
      <c r="C123" s="210" t="s">
        <v>323</v>
      </c>
      <c r="K123" s="158" t="s">
        <v>144</v>
      </c>
      <c r="L123" s="159">
        <v>1</v>
      </c>
      <c r="M123" s="207">
        <v>26.42</v>
      </c>
      <c r="N123" s="207">
        <f t="shared" ref="N123:N125" si="12">ROUND(M123*L123,2)</f>
        <v>26.42</v>
      </c>
    </row>
    <row r="124" spans="1:16" hidden="1" x14ac:dyDescent="0.25">
      <c r="A124" s="158" t="s">
        <v>141</v>
      </c>
      <c r="B124" s="158">
        <v>88262</v>
      </c>
      <c r="C124" s="210" t="s">
        <v>324</v>
      </c>
      <c r="K124" s="158" t="s">
        <v>144</v>
      </c>
      <c r="L124" s="159">
        <v>4</v>
      </c>
      <c r="M124" s="207">
        <v>19.440000000000001</v>
      </c>
      <c r="N124" s="207">
        <f t="shared" si="12"/>
        <v>77.760000000000005</v>
      </c>
    </row>
    <row r="125" spans="1:16" hidden="1" x14ac:dyDescent="0.25">
      <c r="A125" s="158" t="s">
        <v>141</v>
      </c>
      <c r="B125" s="158">
        <v>88239</v>
      </c>
      <c r="C125" s="210" t="s">
        <v>325</v>
      </c>
      <c r="K125" s="158" t="s">
        <v>144</v>
      </c>
      <c r="L125" s="159">
        <v>4</v>
      </c>
      <c r="M125" s="207">
        <v>15.99</v>
      </c>
      <c r="N125" s="207">
        <f t="shared" si="12"/>
        <v>63.96</v>
      </c>
    </row>
    <row r="126" spans="1:16" hidden="1" x14ac:dyDescent="0.25">
      <c r="A126" s="158" t="s">
        <v>141</v>
      </c>
      <c r="B126" s="158">
        <v>88311</v>
      </c>
      <c r="C126" s="210" t="s">
        <v>329</v>
      </c>
      <c r="K126" s="158" t="s">
        <v>144</v>
      </c>
      <c r="L126" s="159">
        <v>1</v>
      </c>
      <c r="M126" s="207">
        <v>24.51</v>
      </c>
      <c r="N126" s="207">
        <f t="shared" ref="N126" si="13">ROUND(M126*L126,2)</f>
        <v>24.51</v>
      </c>
    </row>
    <row r="127" spans="1:16" hidden="1" x14ac:dyDescent="0.25">
      <c r="M127" s="208" t="s">
        <v>327</v>
      </c>
      <c r="N127" s="209">
        <f>SUM(N123:N126)</f>
        <v>192.65</v>
      </c>
    </row>
    <row r="128" spans="1:16" hidden="1" x14ac:dyDescent="0.25">
      <c r="J128" s="205"/>
    </row>
    <row r="129" spans="1:15" hidden="1" x14ac:dyDescent="0.25">
      <c r="M129" s="208"/>
      <c r="N129" s="209"/>
    </row>
    <row r="130" spans="1:15" hidden="1" x14ac:dyDescent="0.25">
      <c r="L130" s="135" t="s">
        <v>328</v>
      </c>
      <c r="M130" s="205"/>
      <c r="N130" s="236">
        <f>N127+N121</f>
        <v>222.01</v>
      </c>
    </row>
    <row r="131" spans="1:15" hidden="1" x14ac:dyDescent="0.25">
      <c r="L131" s="135" t="s">
        <v>330</v>
      </c>
      <c r="N131" s="250">
        <v>1</v>
      </c>
    </row>
    <row r="132" spans="1:15" hidden="1" x14ac:dyDescent="0.25">
      <c r="K132" s="135" t="s">
        <v>434</v>
      </c>
      <c r="N132" s="160">
        <f>ROUND(N130/N131,2)</f>
        <v>222.01</v>
      </c>
    </row>
    <row r="133" spans="1:15" hidden="1" x14ac:dyDescent="0.25">
      <c r="C133" s="248" t="s">
        <v>291</v>
      </c>
      <c r="K133" s="206" t="s">
        <v>136</v>
      </c>
      <c r="L133" s="206" t="s">
        <v>137</v>
      </c>
      <c r="M133" s="206" t="s">
        <v>138</v>
      </c>
      <c r="N133" s="206" t="s">
        <v>139</v>
      </c>
    </row>
    <row r="134" spans="1:15" hidden="1" x14ac:dyDescent="0.25">
      <c r="A134" s="158" t="s">
        <v>132</v>
      </c>
      <c r="B134" s="158">
        <v>4512</v>
      </c>
      <c r="C134" s="210" t="s">
        <v>306</v>
      </c>
      <c r="K134" s="158" t="s">
        <v>307</v>
      </c>
      <c r="L134" s="159">
        <v>4</v>
      </c>
      <c r="M134" s="207">
        <v>2.21</v>
      </c>
      <c r="N134" s="207">
        <f t="shared" ref="N134:N137" si="14">ROUND(M134*L134,2)</f>
        <v>8.84</v>
      </c>
    </row>
    <row r="135" spans="1:15" hidden="1" x14ac:dyDescent="0.25">
      <c r="A135" s="158" t="s">
        <v>132</v>
      </c>
      <c r="B135" s="158">
        <v>5075</v>
      </c>
      <c r="C135" s="210" t="s">
        <v>311</v>
      </c>
      <c r="K135" s="158" t="s">
        <v>310</v>
      </c>
      <c r="L135" s="159">
        <v>0.8</v>
      </c>
      <c r="M135" s="207">
        <v>21.06</v>
      </c>
      <c r="N135" s="207">
        <f t="shared" si="14"/>
        <v>16.850000000000001</v>
      </c>
    </row>
    <row r="136" spans="1:15" hidden="1" x14ac:dyDescent="0.25">
      <c r="A136" s="158" t="s">
        <v>132</v>
      </c>
      <c r="B136" s="158">
        <v>35274</v>
      </c>
      <c r="C136" s="210" t="s">
        <v>314</v>
      </c>
      <c r="K136" s="158" t="s">
        <v>307</v>
      </c>
      <c r="L136" s="159">
        <v>2.0499999999999998</v>
      </c>
      <c r="M136" s="207">
        <v>51.38</v>
      </c>
      <c r="N136" s="207">
        <f>ROUND(M136*L136,2)</f>
        <v>105.33</v>
      </c>
    </row>
    <row r="137" spans="1:15" hidden="1" x14ac:dyDescent="0.25">
      <c r="A137" s="158" t="s">
        <v>132</v>
      </c>
      <c r="B137" s="158">
        <v>10478</v>
      </c>
      <c r="C137" s="210" t="s">
        <v>315</v>
      </c>
      <c r="K137" s="158" t="s">
        <v>208</v>
      </c>
      <c r="L137" s="159">
        <v>0.5</v>
      </c>
      <c r="M137" s="207">
        <v>32.729999999999997</v>
      </c>
      <c r="N137" s="207">
        <f t="shared" si="14"/>
        <v>16.37</v>
      </c>
      <c r="O137" s="236">
        <f>O165</f>
        <v>0</v>
      </c>
    </row>
    <row r="138" spans="1:15" hidden="1" x14ac:dyDescent="0.25">
      <c r="M138" s="208" t="s">
        <v>332</v>
      </c>
      <c r="N138" s="209">
        <f>SUM(N134:N137)</f>
        <v>147.39000000000001</v>
      </c>
    </row>
    <row r="139" spans="1:15" hidden="1" x14ac:dyDescent="0.25">
      <c r="L139" s="205" t="s">
        <v>334</v>
      </c>
      <c r="N139" s="235">
        <f>N132+N138</f>
        <v>369.4</v>
      </c>
    </row>
    <row r="140" spans="1:15" hidden="1" x14ac:dyDescent="0.25">
      <c r="C140" s="205" t="s">
        <v>333</v>
      </c>
    </row>
    <row r="141" spans="1:15" hidden="1" x14ac:dyDescent="0.25">
      <c r="C141" s="248" t="s">
        <v>185</v>
      </c>
      <c r="K141" s="206" t="s">
        <v>136</v>
      </c>
      <c r="L141" s="206" t="s">
        <v>137</v>
      </c>
      <c r="M141" s="206" t="s">
        <v>138</v>
      </c>
      <c r="N141" s="206" t="s">
        <v>139</v>
      </c>
    </row>
    <row r="142" spans="1:15" hidden="1" x14ac:dyDescent="0.25">
      <c r="A142" s="158" t="s">
        <v>321</v>
      </c>
      <c r="B142" s="158" t="s">
        <v>266</v>
      </c>
      <c r="C142" s="210" t="s">
        <v>319</v>
      </c>
      <c r="K142" s="158" t="s">
        <v>22</v>
      </c>
      <c r="L142" s="159">
        <v>1</v>
      </c>
      <c r="M142" s="207">
        <v>29.357399999999998</v>
      </c>
      <c r="N142" s="207">
        <f t="shared" ref="N142" si="15">ROUND(M142*L142,2)</f>
        <v>29.36</v>
      </c>
    </row>
    <row r="143" spans="1:15" hidden="1" x14ac:dyDescent="0.25">
      <c r="A143" s="158" t="s">
        <v>321</v>
      </c>
      <c r="B143" s="158" t="s">
        <v>312</v>
      </c>
      <c r="C143" s="210" t="s">
        <v>313</v>
      </c>
      <c r="K143" s="158" t="s">
        <v>22</v>
      </c>
      <c r="L143" s="159">
        <v>1</v>
      </c>
      <c r="M143" s="207">
        <v>59.75</v>
      </c>
      <c r="N143" s="207">
        <f t="shared" ref="N143" si="16">ROUND(M143*L143,2)</f>
        <v>59.75</v>
      </c>
    </row>
    <row r="144" spans="1:15" hidden="1" x14ac:dyDescent="0.25">
      <c r="M144" s="208" t="s">
        <v>152</v>
      </c>
      <c r="N144" s="209">
        <f>SUM(N142:N143)</f>
        <v>89.11</v>
      </c>
    </row>
    <row r="145" spans="1:16" hidden="1" x14ac:dyDescent="0.25">
      <c r="C145" s="248" t="s">
        <v>322</v>
      </c>
      <c r="K145" s="206" t="s">
        <v>136</v>
      </c>
      <c r="L145" s="206" t="s">
        <v>137</v>
      </c>
      <c r="M145" s="206" t="s">
        <v>138</v>
      </c>
      <c r="N145" s="206" t="s">
        <v>139</v>
      </c>
    </row>
    <row r="146" spans="1:16" hidden="1" x14ac:dyDescent="0.25">
      <c r="A146" s="158" t="s">
        <v>141</v>
      </c>
      <c r="B146" s="158">
        <v>93572</v>
      </c>
      <c r="C146" s="210" t="s">
        <v>323</v>
      </c>
      <c r="K146" s="158" t="s">
        <v>144</v>
      </c>
      <c r="L146" s="159">
        <v>1</v>
      </c>
      <c r="M146" s="207">
        <v>26.42</v>
      </c>
      <c r="N146" s="207">
        <f t="shared" ref="N146:N149" si="17">ROUND(M146*L146,2)</f>
        <v>26.42</v>
      </c>
    </row>
    <row r="147" spans="1:16" hidden="1" x14ac:dyDescent="0.25">
      <c r="A147" s="158" t="s">
        <v>141</v>
      </c>
      <c r="B147" s="158">
        <v>88262</v>
      </c>
      <c r="C147" s="210" t="s">
        <v>324</v>
      </c>
      <c r="K147" s="158" t="s">
        <v>144</v>
      </c>
      <c r="L147" s="159">
        <v>2</v>
      </c>
      <c r="M147" s="207">
        <v>19.440000000000001</v>
      </c>
      <c r="N147" s="207">
        <f t="shared" si="17"/>
        <v>38.880000000000003</v>
      </c>
    </row>
    <row r="148" spans="1:16" hidden="1" x14ac:dyDescent="0.25">
      <c r="A148" s="158" t="s">
        <v>141</v>
      </c>
      <c r="B148" s="158">
        <v>88239</v>
      </c>
      <c r="C148" s="210" t="s">
        <v>325</v>
      </c>
      <c r="K148" s="158" t="s">
        <v>144</v>
      </c>
      <c r="L148" s="159">
        <v>2</v>
      </c>
      <c r="M148" s="207">
        <v>15.99</v>
      </c>
      <c r="N148" s="207">
        <f t="shared" si="17"/>
        <v>31.98</v>
      </c>
    </row>
    <row r="149" spans="1:16" hidden="1" x14ac:dyDescent="0.25">
      <c r="A149" s="158" t="s">
        <v>141</v>
      </c>
      <c r="B149" s="158">
        <v>88316</v>
      </c>
      <c r="C149" s="210" t="s">
        <v>154</v>
      </c>
      <c r="K149" s="158" t="s">
        <v>144</v>
      </c>
      <c r="L149" s="159">
        <v>2</v>
      </c>
      <c r="M149" s="207">
        <v>14.73</v>
      </c>
      <c r="N149" s="207">
        <f t="shared" si="17"/>
        <v>29.46</v>
      </c>
    </row>
    <row r="150" spans="1:16" hidden="1" x14ac:dyDescent="0.25">
      <c r="M150" s="208" t="s">
        <v>326</v>
      </c>
      <c r="N150" s="209">
        <f>SUM(N146:N149)</f>
        <v>126.74000000000001</v>
      </c>
    </row>
    <row r="151" spans="1:16" hidden="1" x14ac:dyDescent="0.25">
      <c r="J151" s="205"/>
      <c r="N151" s="160"/>
    </row>
    <row r="152" spans="1:16" hidden="1" x14ac:dyDescent="0.25">
      <c r="M152" s="208"/>
      <c r="N152" s="209"/>
    </row>
    <row r="153" spans="1:16" hidden="1" x14ac:dyDescent="0.25">
      <c r="L153" s="135" t="s">
        <v>328</v>
      </c>
      <c r="M153" s="205"/>
      <c r="N153" s="236">
        <f>N150+N144</f>
        <v>215.85000000000002</v>
      </c>
    </row>
    <row r="154" spans="1:16" hidden="1" x14ac:dyDescent="0.25">
      <c r="L154" s="135" t="s">
        <v>330</v>
      </c>
      <c r="N154" s="250">
        <v>1</v>
      </c>
    </row>
    <row r="155" spans="1:16" hidden="1" x14ac:dyDescent="0.25">
      <c r="K155" s="135" t="s">
        <v>434</v>
      </c>
      <c r="N155" s="160">
        <f>ROUND(N153/N154,2)</f>
        <v>215.85</v>
      </c>
    </row>
    <row r="156" spans="1:16" hidden="1" x14ac:dyDescent="0.25">
      <c r="C156" s="248" t="s">
        <v>291</v>
      </c>
      <c r="K156" s="206" t="s">
        <v>136</v>
      </c>
      <c r="L156" s="206" t="s">
        <v>137</v>
      </c>
      <c r="M156" s="206" t="s">
        <v>138</v>
      </c>
      <c r="N156" s="206" t="s">
        <v>139</v>
      </c>
    </row>
    <row r="157" spans="1:16" hidden="1" x14ac:dyDescent="0.25">
      <c r="A157" s="158" t="s">
        <v>132</v>
      </c>
      <c r="B157" s="158">
        <v>20208</v>
      </c>
      <c r="C157" s="210" t="s">
        <v>317</v>
      </c>
      <c r="K157" s="158" t="s">
        <v>307</v>
      </c>
      <c r="L157" s="159">
        <v>3.3</v>
      </c>
      <c r="M157" s="207">
        <v>111.38</v>
      </c>
      <c r="N157" s="207">
        <f t="shared" ref="N157:N158" si="18">ROUND(M157*L157,2)</f>
        <v>367.55</v>
      </c>
    </row>
    <row r="158" spans="1:16" hidden="1" x14ac:dyDescent="0.25">
      <c r="A158" s="158" t="s">
        <v>132</v>
      </c>
      <c r="B158" s="158">
        <v>5075</v>
      </c>
      <c r="C158" s="210" t="s">
        <v>311</v>
      </c>
      <c r="K158" s="158" t="s">
        <v>310</v>
      </c>
      <c r="L158" s="159">
        <v>0.19869999999999999</v>
      </c>
      <c r="M158" s="207">
        <v>21.06</v>
      </c>
      <c r="N158" s="207">
        <f t="shared" si="18"/>
        <v>4.18</v>
      </c>
    </row>
    <row r="159" spans="1:16" hidden="1" x14ac:dyDescent="0.25">
      <c r="M159" s="208" t="s">
        <v>332</v>
      </c>
      <c r="N159" s="209">
        <f>SUM(N157:N158)</f>
        <v>371.73</v>
      </c>
      <c r="O159" s="201"/>
      <c r="P159" s="201"/>
    </row>
    <row r="160" spans="1:16" hidden="1" x14ac:dyDescent="0.25">
      <c r="L160" s="205" t="s">
        <v>335</v>
      </c>
      <c r="N160" s="235">
        <f>N155+N159</f>
        <v>587.58000000000004</v>
      </c>
      <c r="O160" s="201"/>
      <c r="P160" s="201"/>
    </row>
    <row r="161" spans="1:15" hidden="1" x14ac:dyDescent="0.25"/>
    <row r="162" spans="1:15" hidden="1" x14ac:dyDescent="0.25">
      <c r="L162" s="205" t="s">
        <v>331</v>
      </c>
      <c r="N162" s="235">
        <f>N117+N139+N160</f>
        <v>1363.4</v>
      </c>
    </row>
    <row r="163" spans="1:15" x14ac:dyDescent="0.25">
      <c r="L163" s="205"/>
      <c r="N163" s="235"/>
    </row>
    <row r="164" spans="1:15" s="396" customFormat="1" x14ac:dyDescent="0.25">
      <c r="A164" s="394" t="s">
        <v>57</v>
      </c>
      <c r="B164" s="394" t="s">
        <v>338</v>
      </c>
      <c r="C164" s="395" t="str">
        <f>'MEMÓRIA DE CÁLCULO'!C56</f>
        <v>Reparação de danos físicos ao meio ambiente.</v>
      </c>
      <c r="N164" s="397">
        <f>N168+N171</f>
        <v>0.79</v>
      </c>
    </row>
    <row r="165" spans="1:15" x14ac:dyDescent="0.25">
      <c r="A165" s="200"/>
      <c r="B165" s="200"/>
      <c r="C165" s="201"/>
      <c r="D165" s="201"/>
      <c r="E165" s="201"/>
      <c r="F165" s="201"/>
      <c r="G165" s="201"/>
      <c r="H165" s="201"/>
      <c r="I165" s="201"/>
      <c r="J165" s="201"/>
      <c r="K165" s="200"/>
      <c r="L165" s="202"/>
      <c r="M165" s="203"/>
      <c r="N165" s="204"/>
      <c r="O165" s="236">
        <f>O95</f>
        <v>0</v>
      </c>
    </row>
    <row r="166" spans="1:15" x14ac:dyDescent="0.25">
      <c r="C166" s="205" t="s">
        <v>131</v>
      </c>
      <c r="K166" s="206" t="s">
        <v>136</v>
      </c>
      <c r="L166" s="206" t="s">
        <v>137</v>
      </c>
      <c r="M166" s="206" t="s">
        <v>138</v>
      </c>
      <c r="N166" s="206" t="s">
        <v>139</v>
      </c>
    </row>
    <row r="167" spans="1:15" x14ac:dyDescent="0.25">
      <c r="A167" s="158" t="s">
        <v>141</v>
      </c>
      <c r="B167" s="158">
        <v>88316</v>
      </c>
      <c r="C167" s="210" t="s">
        <v>154</v>
      </c>
      <c r="D167" s="158"/>
      <c r="E167" s="158"/>
      <c r="F167" s="158"/>
      <c r="G167" s="158"/>
      <c r="H167" s="158"/>
      <c r="I167" s="158"/>
      <c r="J167" s="158"/>
      <c r="K167" s="158" t="s">
        <v>144</v>
      </c>
      <c r="L167" s="158">
        <v>8.0000000000000002E-3</v>
      </c>
      <c r="M167" s="207">
        <v>18.72</v>
      </c>
      <c r="N167" s="207">
        <f t="shared" ref="N167" si="19">ROUND(M167*L167,2)</f>
        <v>0.15</v>
      </c>
    </row>
    <row r="168" spans="1:15" x14ac:dyDescent="0.25">
      <c r="A168" s="158"/>
      <c r="B168" s="158"/>
      <c r="C168" s="210"/>
      <c r="D168" s="158"/>
      <c r="E168" s="158"/>
      <c r="F168" s="158"/>
      <c r="G168" s="158"/>
      <c r="H168" s="158"/>
      <c r="I168" s="158"/>
      <c r="J168" s="158"/>
      <c r="K168" s="158"/>
      <c r="L168" s="158"/>
      <c r="M168" s="208" t="s">
        <v>152</v>
      </c>
      <c r="N168" s="209">
        <f>N167</f>
        <v>0.15</v>
      </c>
    </row>
    <row r="169" spans="1:15" x14ac:dyDescent="0.25">
      <c r="C169" s="205" t="s">
        <v>185</v>
      </c>
      <c r="K169" s="206" t="s">
        <v>136</v>
      </c>
      <c r="L169" s="206" t="s">
        <v>137</v>
      </c>
      <c r="M169" s="206" t="s">
        <v>138</v>
      </c>
      <c r="N169" s="206" t="s">
        <v>139</v>
      </c>
    </row>
    <row r="170" spans="1:15" x14ac:dyDescent="0.25">
      <c r="A170" s="158" t="s">
        <v>141</v>
      </c>
      <c r="B170" s="158">
        <v>5855</v>
      </c>
      <c r="C170" s="210" t="s">
        <v>186</v>
      </c>
      <c r="D170" s="158"/>
      <c r="E170" s="158"/>
      <c r="G170" s="158"/>
      <c r="H170" s="158"/>
      <c r="I170" s="158"/>
      <c r="J170" s="158"/>
      <c r="K170" s="158" t="s">
        <v>144</v>
      </c>
      <c r="L170" s="158">
        <v>1E-3</v>
      </c>
      <c r="M170" s="207">
        <v>642.20000000000005</v>
      </c>
      <c r="N170" s="207">
        <f t="shared" ref="N170" si="20">ROUND(M170*L170,2)</f>
        <v>0.64</v>
      </c>
    </row>
    <row r="171" spans="1:15" x14ac:dyDescent="0.25">
      <c r="M171" s="208" t="s">
        <v>152</v>
      </c>
      <c r="N171" s="209">
        <f>N170</f>
        <v>0.64</v>
      </c>
    </row>
    <row r="180" spans="1:14" ht="17.399999999999999" x14ac:dyDescent="0.3">
      <c r="A180" s="452">
        <f ca="1">'RESUMO GERAL'!A67:J67</f>
        <v>45040</v>
      </c>
      <c r="B180" s="452"/>
      <c r="C180" s="452"/>
      <c r="D180" s="452"/>
      <c r="E180" s="452"/>
      <c r="F180" s="452"/>
      <c r="G180" s="452"/>
      <c r="H180" s="452"/>
      <c r="I180" s="452"/>
      <c r="J180" s="452"/>
      <c r="K180" s="452"/>
      <c r="L180" s="452"/>
      <c r="M180" s="452"/>
      <c r="N180" s="452"/>
    </row>
    <row r="181" spans="1:14" ht="17.399999999999999" x14ac:dyDescent="0.3">
      <c r="A181" s="452" t="str">
        <f>'RESUMO GERAL'!A68:J68</f>
        <v>BARREIRINHAS - MA</v>
      </c>
      <c r="B181" s="452"/>
      <c r="C181" s="452"/>
      <c r="D181" s="452"/>
      <c r="E181" s="452"/>
      <c r="F181" s="452"/>
      <c r="G181" s="452"/>
      <c r="H181" s="452"/>
      <c r="I181" s="452"/>
      <c r="J181" s="452"/>
      <c r="K181" s="452"/>
      <c r="L181" s="452"/>
      <c r="M181" s="452"/>
      <c r="N181" s="452"/>
    </row>
  </sheetData>
  <mergeCells count="17">
    <mergeCell ref="A42:M42"/>
    <mergeCell ref="A43:M43"/>
    <mergeCell ref="A44:M44"/>
    <mergeCell ref="A180:N180"/>
    <mergeCell ref="A181:N181"/>
    <mergeCell ref="A46:L46"/>
    <mergeCell ref="M46:N46"/>
    <mergeCell ref="A9:N9"/>
    <mergeCell ref="H28:M28"/>
    <mergeCell ref="H29:M29"/>
    <mergeCell ref="H30:M30"/>
    <mergeCell ref="L26:M26"/>
    <mergeCell ref="G31:M31"/>
    <mergeCell ref="A33:M33"/>
    <mergeCell ref="A34:M34"/>
    <mergeCell ref="A35:M35"/>
    <mergeCell ref="A36:M36"/>
  </mergeCells>
  <pageMargins left="0.51181102362204722" right="0.51181102362204722" top="0.78740157480314965" bottom="0.78740157480314965" header="0.31496062992125984" footer="0.31496062992125984"/>
  <pageSetup paperSize="9" scale="43"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O70"/>
  <sheetViews>
    <sheetView showGridLines="0" view="pageBreakPreview" zoomScale="90" zoomScaleNormal="100" zoomScaleSheetLayoutView="90" workbookViewId="0">
      <selection activeCell="L14" sqref="L14"/>
    </sheetView>
  </sheetViews>
  <sheetFormatPr defaultColWidth="9.109375" defaultRowHeight="13.8" x14ac:dyDescent="0.25"/>
  <cols>
    <col min="1" max="1" width="15.5546875" style="114" customWidth="1"/>
    <col min="2" max="2" width="17.44140625" style="114" customWidth="1"/>
    <col min="3" max="3" width="17.6640625" style="114" customWidth="1"/>
    <col min="4" max="4" width="12.6640625" style="114" customWidth="1"/>
    <col min="5" max="5" width="7.33203125" style="114" bestFit="1" customWidth="1"/>
    <col min="6" max="6" width="13.44140625" style="114" customWidth="1"/>
    <col min="7" max="7" width="13.88671875" style="114" bestFit="1" customWidth="1"/>
    <col min="8" max="9" width="17.109375" style="114" bestFit="1" customWidth="1"/>
    <col min="10" max="10" width="20.5546875" style="114" bestFit="1" customWidth="1"/>
    <col min="11" max="12" width="19" style="114" bestFit="1" customWidth="1"/>
    <col min="13" max="13" width="17.33203125" style="114" bestFit="1" customWidth="1"/>
    <col min="14" max="16384" width="9.109375" style="114"/>
  </cols>
  <sheetData>
    <row r="1" spans="1:13" ht="92.25" customHeight="1" x14ac:dyDescent="0.25"/>
    <row r="2" spans="1:13" x14ac:dyDescent="0.25">
      <c r="A2" s="124" t="str">
        <f>'RESUMO GERAL'!A2</f>
        <v>OBJETO:</v>
      </c>
      <c r="B2" s="114" t="str">
        <f>'RESUMO GERAL'!B2</f>
        <v>Recuperação de Estradas Vicinais no Município de Conceição do Lago Açu/MA</v>
      </c>
    </row>
    <row r="3" spans="1:13" x14ac:dyDescent="0.25">
      <c r="A3" s="124" t="str">
        <f>'RESUMO GERAL'!A3</f>
        <v>LOCAL:</v>
      </c>
      <c r="B3" s="114" t="str">
        <f>'RESUMO GERAL'!B3</f>
        <v>Conceição do Lago Açu - MA</v>
      </c>
    </row>
    <row r="4" spans="1:13" x14ac:dyDescent="0.25">
      <c r="A4" s="124" t="str">
        <f>'RESUMO GERAL'!A4</f>
        <v>PROPONENTE:</v>
      </c>
      <c r="B4" s="114" t="str">
        <f>'RESUMO GERAL'!B4</f>
        <v>Prefeitura Municipal de Conceição do Lago Açu-MA</v>
      </c>
    </row>
    <row r="5" spans="1:13" x14ac:dyDescent="0.25">
      <c r="A5" s="124" t="str">
        <f>'RESUMO GERAL'!A5</f>
        <v>DATA REF.:</v>
      </c>
      <c r="B5" s="114" t="str">
        <f>'RESUMO GERAL'!B5</f>
        <v>SINAPI 09/2022 E DNIT SICRO 3 07/2022</v>
      </c>
    </row>
    <row r="6" spans="1:13" s="153" customFormat="1" ht="27.6" x14ac:dyDescent="0.3">
      <c r="A6" s="252" t="str">
        <f>'RESUMO GERAL'!A6</f>
        <v>ENCARGOS SOCIAIS:</v>
      </c>
      <c r="B6" s="153" t="str">
        <f>'RESUMO GERAL'!B6</f>
        <v>112,90 % e 70,87% - não desonerado</v>
      </c>
    </row>
    <row r="7" spans="1:13" x14ac:dyDescent="0.25">
      <c r="A7" s="124" t="str">
        <f>'RESUMO GERAL'!A7</f>
        <v>BDI:</v>
      </c>
      <c r="B7" s="253">
        <f>'RESUMO GERAL'!B7</f>
        <v>0.24229999999999999</v>
      </c>
    </row>
    <row r="8" spans="1:13" ht="14.4" thickBot="1" x14ac:dyDescent="0.3">
      <c r="L8" s="114">
        <f>1.2423</f>
        <v>1.2423</v>
      </c>
    </row>
    <row r="9" spans="1:13" ht="15" customHeight="1" x14ac:dyDescent="0.25">
      <c r="A9" s="477" t="s">
        <v>10</v>
      </c>
      <c r="B9" s="479" t="s">
        <v>11</v>
      </c>
      <c r="C9" s="480"/>
      <c r="D9" s="481"/>
      <c r="E9" s="477" t="s">
        <v>12</v>
      </c>
      <c r="F9" s="477" t="s">
        <v>13</v>
      </c>
      <c r="G9" s="477" t="s">
        <v>14</v>
      </c>
      <c r="H9" s="477" t="s">
        <v>15</v>
      </c>
      <c r="I9" s="477" t="s">
        <v>16</v>
      </c>
      <c r="J9" s="477" t="s">
        <v>17</v>
      </c>
    </row>
    <row r="10" spans="1:13" ht="15.75" customHeight="1" thickBot="1" x14ac:dyDescent="0.3">
      <c r="A10" s="478"/>
      <c r="B10" s="482"/>
      <c r="C10" s="483"/>
      <c r="D10" s="484"/>
      <c r="E10" s="478"/>
      <c r="F10" s="478"/>
      <c r="G10" s="478"/>
      <c r="H10" s="478"/>
      <c r="I10" s="478"/>
      <c r="J10" s="478"/>
    </row>
    <row r="11" spans="1:13" ht="9" customHeight="1" x14ac:dyDescent="0.25">
      <c r="A11" s="135"/>
      <c r="B11" s="135"/>
      <c r="C11" s="135"/>
      <c r="D11" s="135"/>
      <c r="E11" s="135"/>
      <c r="F11" s="135"/>
      <c r="G11" s="135"/>
      <c r="H11" s="135"/>
      <c r="I11" s="135"/>
      <c r="J11" s="135"/>
    </row>
    <row r="12" spans="1:13" ht="15" x14ac:dyDescent="0.25">
      <c r="A12" s="197" t="s">
        <v>18</v>
      </c>
      <c r="B12" s="198" t="s">
        <v>19</v>
      </c>
      <c r="C12" s="199"/>
      <c r="D12" s="199"/>
      <c r="E12" s="199"/>
      <c r="F12" s="199"/>
      <c r="G12" s="199"/>
      <c r="H12" s="199"/>
      <c r="I12" s="199"/>
      <c r="J12" s="199"/>
      <c r="M12" s="157"/>
    </row>
    <row r="13" spans="1:13" ht="15.75" customHeight="1" x14ac:dyDescent="0.25">
      <c r="A13" s="158" t="s">
        <v>20</v>
      </c>
      <c r="B13" s="135" t="s">
        <v>21</v>
      </c>
      <c r="C13" s="135"/>
      <c r="D13" s="135"/>
      <c r="E13" s="158" t="s">
        <v>22</v>
      </c>
      <c r="F13" s="159">
        <v>1</v>
      </c>
      <c r="G13" s="158" t="s">
        <v>23</v>
      </c>
      <c r="H13" s="160">
        <f>'COMPOSIÇÃO DO PROJ. EXECUTIVO'!O11</f>
        <v>32823.549999999996</v>
      </c>
      <c r="I13" s="160">
        <f>ROUND(H13*$L$8,2)</f>
        <v>40776.699999999997</v>
      </c>
      <c r="J13" s="160">
        <f>ROUND(I13*F13,2)</f>
        <v>40776.699999999997</v>
      </c>
      <c r="M13" s="161"/>
    </row>
    <row r="14" spans="1:13" ht="15" x14ac:dyDescent="0.25">
      <c r="A14" s="135"/>
      <c r="B14" s="135"/>
      <c r="C14" s="135"/>
      <c r="D14" s="135"/>
      <c r="E14" s="135"/>
      <c r="F14" s="135"/>
      <c r="G14" s="135"/>
      <c r="H14" s="135"/>
      <c r="I14" s="135"/>
      <c r="J14" s="135"/>
    </row>
    <row r="15" spans="1:13" s="153" customFormat="1" ht="20.25" customHeight="1" x14ac:dyDescent="0.3">
      <c r="A15" s="471" t="s">
        <v>24</v>
      </c>
      <c r="B15" s="471"/>
      <c r="C15" s="471"/>
      <c r="D15" s="471"/>
      <c r="E15" s="471"/>
      <c r="F15" s="471"/>
      <c r="G15" s="471"/>
      <c r="H15" s="471"/>
      <c r="I15" s="471"/>
      <c r="J15" s="261">
        <f>J13</f>
        <v>40776.699999999997</v>
      </c>
    </row>
    <row r="16" spans="1:13" ht="6" customHeight="1" x14ac:dyDescent="0.25">
      <c r="A16" s="135"/>
      <c r="B16" s="135"/>
      <c r="C16" s="135"/>
      <c r="D16" s="135"/>
      <c r="E16" s="135"/>
      <c r="F16" s="135"/>
      <c r="G16" s="135"/>
      <c r="H16" s="135"/>
      <c r="I16" s="135"/>
      <c r="J16" s="135"/>
    </row>
    <row r="17" spans="1:15" ht="15" x14ac:dyDescent="0.25">
      <c r="A17" s="197" t="s">
        <v>25</v>
      </c>
      <c r="B17" s="198" t="s">
        <v>26</v>
      </c>
      <c r="C17" s="199"/>
      <c r="D17" s="199"/>
      <c r="E17" s="199"/>
      <c r="F17" s="199"/>
      <c r="G17" s="199"/>
      <c r="H17" s="199"/>
      <c r="I17" s="199"/>
      <c r="J17" s="186" t="e">
        <f>SUM(J18:J21)</f>
        <v>#REF!</v>
      </c>
      <c r="K17" s="360" t="e">
        <f>'Orçamento - trecho 1'!J17+#REF!</f>
        <v>#REF!</v>
      </c>
    </row>
    <row r="18" spans="1:15" s="153" customFormat="1" ht="31.5" customHeight="1" x14ac:dyDescent="0.25">
      <c r="A18" s="164" t="s">
        <v>37</v>
      </c>
      <c r="B18" s="469" t="s">
        <v>263</v>
      </c>
      <c r="C18" s="469"/>
      <c r="D18" s="469"/>
      <c r="E18" s="164" t="s">
        <v>28</v>
      </c>
      <c r="F18" s="165" t="e">
        <f>'Orçamento - trecho 1'!F18+#REF!</f>
        <v>#REF!</v>
      </c>
      <c r="G18" s="164" t="s">
        <v>29</v>
      </c>
      <c r="H18" s="166">
        <f>'COMPOSIÇÃO DE PREÇO UNITÁRIO'!N49</f>
        <v>387.77</v>
      </c>
      <c r="I18" s="166">
        <f>ROUND(H18*$L$8,2)</f>
        <v>481.73</v>
      </c>
      <c r="J18" s="166" t="e">
        <f>ROUND(I18*F18,2)</f>
        <v>#REF!</v>
      </c>
      <c r="K18" s="133" t="e">
        <f>'Orçamento - trecho 1'!J18+#REF!</f>
        <v>#REF!</v>
      </c>
      <c r="L18" s="259" t="e">
        <f>'Orçamento - trecho 1'!J18+#REF!</f>
        <v>#REF!</v>
      </c>
    </row>
    <row r="19" spans="1:15" ht="15.75" customHeight="1" x14ac:dyDescent="0.25">
      <c r="A19" s="158" t="s">
        <v>38</v>
      </c>
      <c r="B19" s="135" t="s">
        <v>30</v>
      </c>
      <c r="C19" s="135"/>
      <c r="D19" s="135"/>
      <c r="E19" s="158" t="s">
        <v>31</v>
      </c>
      <c r="F19" s="159">
        <f>'Orçamento - trecho 1'!F19</f>
        <v>6</v>
      </c>
      <c r="G19" s="158" t="s">
        <v>32</v>
      </c>
      <c r="H19" s="160">
        <f>'COMPOSIÇÃO DE PREÇO UNITÁRIO'!N62</f>
        <v>2350.6</v>
      </c>
      <c r="I19" s="160">
        <f>ROUND(H19*$L$8,2)</f>
        <v>2920.15</v>
      </c>
      <c r="J19" s="166">
        <f t="shared" ref="J19:J37" si="0">ROUND(I19*F19,2)</f>
        <v>17520.900000000001</v>
      </c>
      <c r="K19" s="133" t="e">
        <f>'Orçamento - trecho 1'!J19+#REF!</f>
        <v>#REF!</v>
      </c>
      <c r="L19" s="372">
        <f>J19/K43</f>
        <v>1.2890376437778841E-2</v>
      </c>
      <c r="M19" s="167">
        <f>J19/K43</f>
        <v>1.2890376437778841E-2</v>
      </c>
      <c r="O19" s="114" t="s">
        <v>256</v>
      </c>
    </row>
    <row r="20" spans="1:15" ht="15.75" customHeight="1" x14ac:dyDescent="0.25">
      <c r="A20" s="158" t="s">
        <v>39</v>
      </c>
      <c r="B20" s="135" t="s">
        <v>33</v>
      </c>
      <c r="C20" s="135"/>
      <c r="D20" s="135"/>
      <c r="E20" s="158" t="s">
        <v>28</v>
      </c>
      <c r="F20" s="159">
        <f>'Orçamento - trecho 1'!F20</f>
        <v>24</v>
      </c>
      <c r="G20" s="158" t="s">
        <v>76</v>
      </c>
      <c r="H20" s="160">
        <f>'COMPOSIÇÃO DE PREÇO UNITÁRIO'!N69</f>
        <v>415.04999999999995</v>
      </c>
      <c r="I20" s="160">
        <f>ROUND(H20*$L$8,2)</f>
        <v>515.62</v>
      </c>
      <c r="J20" s="166">
        <f t="shared" si="0"/>
        <v>12374.88</v>
      </c>
      <c r="K20" s="133" t="e">
        <f>'Orçamento - trecho 1'!J20+#REF!</f>
        <v>#REF!</v>
      </c>
    </row>
    <row r="21" spans="1:15" ht="15.75" customHeight="1" x14ac:dyDescent="0.25">
      <c r="A21" s="158" t="s">
        <v>40</v>
      </c>
      <c r="B21" s="135" t="s">
        <v>34</v>
      </c>
      <c r="C21" s="135"/>
      <c r="D21" s="135"/>
      <c r="E21" s="158" t="s">
        <v>22</v>
      </c>
      <c r="F21" s="159">
        <f>'Orçamento - trecho 1'!F21</f>
        <v>1</v>
      </c>
      <c r="G21" s="158" t="s">
        <v>77</v>
      </c>
      <c r="H21" s="160">
        <f>'COMPOSIÇÃO DE PREÇO UNITÁRIO'!N91</f>
        <v>16238.22</v>
      </c>
      <c r="I21" s="160">
        <f>ROUND(H21*$L$8,2)</f>
        <v>20172.740000000002</v>
      </c>
      <c r="J21" s="166">
        <f t="shared" si="0"/>
        <v>20172.740000000002</v>
      </c>
      <c r="K21" s="133" t="e">
        <f>'Orçamento - trecho 1'!J21+#REF!</f>
        <v>#REF!</v>
      </c>
      <c r="L21" s="366">
        <f>J21/K43</f>
        <v>1.4841373010600982E-2</v>
      </c>
      <c r="M21" s="167" t="e">
        <f>J21/J46</f>
        <v>#REF!</v>
      </c>
      <c r="O21" s="114" t="s">
        <v>257</v>
      </c>
    </row>
    <row r="22" spans="1:15" ht="15" x14ac:dyDescent="0.25">
      <c r="A22" s="197" t="s">
        <v>35</v>
      </c>
      <c r="B22" s="198" t="s">
        <v>36</v>
      </c>
      <c r="C22" s="199"/>
      <c r="D22" s="199"/>
      <c r="E22" s="199"/>
      <c r="F22" s="199"/>
      <c r="G22" s="199"/>
      <c r="H22" s="199"/>
      <c r="I22" s="199"/>
      <c r="J22" s="186" t="e">
        <f>SUM(J23:J28)</f>
        <v>#REF!</v>
      </c>
      <c r="K22" s="360" t="e">
        <f>'Orçamento - trecho 1'!J22+#REF!</f>
        <v>#REF!</v>
      </c>
    </row>
    <row r="23" spans="1:15" ht="15.75" hidden="1" customHeight="1" x14ac:dyDescent="0.25">
      <c r="A23" s="158" t="s">
        <v>41</v>
      </c>
      <c r="B23" s="135" t="s">
        <v>42</v>
      </c>
      <c r="C23" s="135"/>
      <c r="D23" s="135"/>
      <c r="E23" s="158" t="s">
        <v>43</v>
      </c>
      <c r="F23" s="159" t="e">
        <f>'Orçamento - trecho 1'!F23+#REF!</f>
        <v>#REF!</v>
      </c>
      <c r="G23" s="168">
        <v>4016008</v>
      </c>
      <c r="H23" s="160"/>
      <c r="I23" s="160">
        <f t="shared" ref="I23:I28" si="1">ROUND(H23*$L$8,2)</f>
        <v>0</v>
      </c>
      <c r="J23" s="166" t="e">
        <f t="shared" si="0"/>
        <v>#REF!</v>
      </c>
      <c r="K23" s="360" t="e">
        <f>'Orçamento - trecho 1'!J23+#REF!</f>
        <v>#REF!</v>
      </c>
    </row>
    <row r="24" spans="1:15" s="181" customFormat="1" ht="32.4" customHeight="1" x14ac:dyDescent="0.25">
      <c r="A24" s="368" t="s">
        <v>46</v>
      </c>
      <c r="B24" s="476" t="s">
        <v>510</v>
      </c>
      <c r="C24" s="476"/>
      <c r="D24" s="476"/>
      <c r="E24" s="368" t="s">
        <v>43</v>
      </c>
      <c r="F24" s="369" t="e">
        <f>'Orçamento - trecho 1'!F24+#REF!</f>
        <v>#REF!</v>
      </c>
      <c r="G24" s="370">
        <v>5502135</v>
      </c>
      <c r="H24" s="371">
        <v>4.03</v>
      </c>
      <c r="I24" s="371">
        <f t="shared" si="1"/>
        <v>5.01</v>
      </c>
      <c r="J24" s="371" t="e">
        <f t="shared" si="0"/>
        <v>#REF!</v>
      </c>
      <c r="K24" s="133" t="e">
        <f>'Orçamento - trecho 1'!J24+#REF!</f>
        <v>#REF!</v>
      </c>
    </row>
    <row r="25" spans="1:15" ht="15.75" customHeight="1" x14ac:dyDescent="0.25">
      <c r="A25" s="158" t="s">
        <v>47</v>
      </c>
      <c r="B25" s="135" t="s">
        <v>48</v>
      </c>
      <c r="C25" s="135"/>
      <c r="D25" s="135"/>
      <c r="E25" s="158" t="s">
        <v>28</v>
      </c>
      <c r="F25" s="159" t="e">
        <f>'Orçamento - trecho 1'!F25+#REF!</f>
        <v>#REF!</v>
      </c>
      <c r="G25" s="168">
        <v>5501700</v>
      </c>
      <c r="H25" s="160">
        <v>0.41</v>
      </c>
      <c r="I25" s="160">
        <f t="shared" si="1"/>
        <v>0.51</v>
      </c>
      <c r="J25" s="166" t="e">
        <f t="shared" si="0"/>
        <v>#REF!</v>
      </c>
      <c r="K25" s="133" t="e">
        <f>'Orçamento - trecho 1'!J25+#REF!</f>
        <v>#REF!</v>
      </c>
    </row>
    <row r="26" spans="1:15" ht="15" x14ac:dyDescent="0.25">
      <c r="A26" s="158" t="s">
        <v>49</v>
      </c>
      <c r="B26" s="135" t="s">
        <v>50</v>
      </c>
      <c r="C26" s="135"/>
      <c r="D26" s="135"/>
      <c r="E26" s="158" t="s">
        <v>43</v>
      </c>
      <c r="F26" s="159" t="e">
        <f>'Orçamento - trecho 1'!F26+#REF!</f>
        <v>#REF!</v>
      </c>
      <c r="G26" s="168">
        <v>5501710</v>
      </c>
      <c r="H26" s="160">
        <v>2.1800000000000002</v>
      </c>
      <c r="I26" s="160">
        <f t="shared" si="1"/>
        <v>2.71</v>
      </c>
      <c r="J26" s="166" t="e">
        <f t="shared" si="0"/>
        <v>#REF!</v>
      </c>
      <c r="K26" s="133" t="e">
        <f>'Orçamento - trecho 1'!J26+#REF!</f>
        <v>#REF!</v>
      </c>
    </row>
    <row r="27" spans="1:15" ht="15.75" customHeight="1" x14ac:dyDescent="0.25">
      <c r="A27" s="158" t="s">
        <v>49</v>
      </c>
      <c r="B27" s="135" t="s">
        <v>53</v>
      </c>
      <c r="C27" s="135"/>
      <c r="D27" s="135"/>
      <c r="E27" s="158" t="s">
        <v>28</v>
      </c>
      <c r="F27" s="159" t="e">
        <f>'Orçamento - trecho 1'!F27+#REF!</f>
        <v>#REF!</v>
      </c>
      <c r="G27" s="168">
        <v>4011209</v>
      </c>
      <c r="H27" s="160">
        <v>0.88</v>
      </c>
      <c r="I27" s="160">
        <f t="shared" si="1"/>
        <v>1.0900000000000001</v>
      </c>
      <c r="J27" s="166" t="e">
        <f t="shared" si="0"/>
        <v>#REF!</v>
      </c>
      <c r="K27" s="133" t="e">
        <f>'Orçamento - trecho 1'!J27+#REF!</f>
        <v>#REF!</v>
      </c>
    </row>
    <row r="28" spans="1:15" ht="15.75" customHeight="1" x14ac:dyDescent="0.25">
      <c r="A28" s="158" t="s">
        <v>51</v>
      </c>
      <c r="B28" s="135" t="s">
        <v>54</v>
      </c>
      <c r="C28" s="135"/>
      <c r="D28" s="135"/>
      <c r="E28" s="158" t="s">
        <v>43</v>
      </c>
      <c r="F28" s="159" t="e">
        <f>'Orçamento - trecho 1'!F28+#REF!</f>
        <v>#REF!</v>
      </c>
      <c r="G28" s="168">
        <v>5502978</v>
      </c>
      <c r="H28" s="160">
        <v>3.84</v>
      </c>
      <c r="I28" s="160">
        <f t="shared" si="1"/>
        <v>4.7699999999999996</v>
      </c>
      <c r="J28" s="166" t="e">
        <f t="shared" si="0"/>
        <v>#REF!</v>
      </c>
      <c r="K28" s="133" t="e">
        <f>'Orçamento - trecho 1'!J28+#REF!</f>
        <v>#REF!</v>
      </c>
    </row>
    <row r="29" spans="1:15" ht="15" x14ac:dyDescent="0.25">
      <c r="A29" s="197" t="s">
        <v>55</v>
      </c>
      <c r="B29" s="198" t="s">
        <v>56</v>
      </c>
      <c r="C29" s="199"/>
      <c r="D29" s="199"/>
      <c r="E29" s="199"/>
      <c r="F29" s="199"/>
      <c r="G29" s="199"/>
      <c r="H29" s="199"/>
      <c r="I29" s="199"/>
      <c r="J29" s="186" t="e">
        <f>SUM(J30:J34)</f>
        <v>#REF!</v>
      </c>
      <c r="K29" s="360" t="e">
        <f>'Orçamento - trecho 1'!J29+#REF!</f>
        <v>#REF!</v>
      </c>
    </row>
    <row r="30" spans="1:15" ht="15.75" customHeight="1" x14ac:dyDescent="0.25">
      <c r="A30" s="158" t="s">
        <v>57</v>
      </c>
      <c r="B30" s="135" t="s">
        <v>62</v>
      </c>
      <c r="C30" s="135"/>
      <c r="D30" s="135"/>
      <c r="E30" s="158" t="s">
        <v>28</v>
      </c>
      <c r="F30" s="159" t="e">
        <f>'Orçamento - trecho 1'!F30+#REF!</f>
        <v>#REF!</v>
      </c>
      <c r="G30" s="168">
        <v>5502985</v>
      </c>
      <c r="H30" s="160">
        <v>0.37</v>
      </c>
      <c r="I30" s="160">
        <f>ROUND(H30*$L$8,2)</f>
        <v>0.46</v>
      </c>
      <c r="J30" s="166" t="e">
        <f t="shared" si="0"/>
        <v>#REF!</v>
      </c>
    </row>
    <row r="31" spans="1:15" ht="15.75" customHeight="1" x14ac:dyDescent="0.25">
      <c r="A31" s="158" t="s">
        <v>58</v>
      </c>
      <c r="B31" s="135" t="s">
        <v>63</v>
      </c>
      <c r="C31" s="135"/>
      <c r="D31" s="135"/>
      <c r="E31" s="158" t="s">
        <v>43</v>
      </c>
      <c r="F31" s="159" t="e">
        <f>'Orçamento - trecho 1'!F31+#REF!</f>
        <v>#REF!</v>
      </c>
      <c r="G31" s="168">
        <v>5502986</v>
      </c>
      <c r="H31" s="160">
        <v>2.09</v>
      </c>
      <c r="I31" s="160">
        <f>ROUND(H31*$L$8,2)</f>
        <v>2.6</v>
      </c>
      <c r="J31" s="166" t="e">
        <f t="shared" si="0"/>
        <v>#REF!</v>
      </c>
      <c r="M31" s="133"/>
    </row>
    <row r="32" spans="1:15" ht="15.75" customHeight="1" x14ac:dyDescent="0.25">
      <c r="A32" s="158" t="s">
        <v>59</v>
      </c>
      <c r="B32" s="135" t="s">
        <v>42</v>
      </c>
      <c r="C32" s="135"/>
      <c r="D32" s="135"/>
      <c r="E32" s="158" t="s">
        <v>43</v>
      </c>
      <c r="F32" s="159" t="e">
        <f>'Orçamento - trecho 1'!F32+#REF!</f>
        <v>#REF!</v>
      </c>
      <c r="G32" s="168">
        <v>4016008</v>
      </c>
      <c r="H32" s="160">
        <v>3.03</v>
      </c>
      <c r="I32" s="160">
        <f>ROUND(H32*$L$8,2)</f>
        <v>3.76</v>
      </c>
      <c r="J32" s="166" t="e">
        <f t="shared" si="0"/>
        <v>#REF!</v>
      </c>
    </row>
    <row r="33" spans="1:13" ht="15.75" customHeight="1" x14ac:dyDescent="0.25">
      <c r="A33" s="158" t="s">
        <v>60</v>
      </c>
      <c r="B33" s="135" t="s">
        <v>64</v>
      </c>
      <c r="C33" s="135"/>
      <c r="D33" s="135"/>
      <c r="E33" s="158" t="s">
        <v>45</v>
      </c>
      <c r="F33" s="159" t="e">
        <f>'Orçamento - trecho 1'!F33+#REF!</f>
        <v>#REF!</v>
      </c>
      <c r="G33" s="168">
        <v>5914374</v>
      </c>
      <c r="H33" s="160">
        <v>0.73</v>
      </c>
      <c r="I33" s="160">
        <f>ROUND(H33*$L$8,2)</f>
        <v>0.91</v>
      </c>
      <c r="J33" s="166" t="e">
        <f t="shared" si="0"/>
        <v>#REF!</v>
      </c>
    </row>
    <row r="34" spans="1:13" ht="15.75" customHeight="1" x14ac:dyDescent="0.25">
      <c r="A34" s="158" t="s">
        <v>61</v>
      </c>
      <c r="B34" s="135" t="s">
        <v>54</v>
      </c>
      <c r="C34" s="135"/>
      <c r="D34" s="135"/>
      <c r="E34" s="158" t="s">
        <v>43</v>
      </c>
      <c r="F34" s="159" t="e">
        <f>'Orçamento - trecho 1'!F34+#REF!</f>
        <v>#REF!</v>
      </c>
      <c r="G34" s="168">
        <v>5502978</v>
      </c>
      <c r="H34" s="160">
        <v>3.84</v>
      </c>
      <c r="I34" s="160">
        <f>ROUND(H34*$L$8,2)</f>
        <v>4.7699999999999996</v>
      </c>
      <c r="J34" s="166" t="e">
        <f t="shared" si="0"/>
        <v>#REF!</v>
      </c>
    </row>
    <row r="35" spans="1:13" ht="15" x14ac:dyDescent="0.25">
      <c r="A35" s="197" t="s">
        <v>65</v>
      </c>
      <c r="B35" s="198" t="s">
        <v>66</v>
      </c>
      <c r="C35" s="199"/>
      <c r="D35" s="199"/>
      <c r="E35" s="199"/>
      <c r="F35" s="199"/>
      <c r="G35" s="199"/>
      <c r="H35" s="199"/>
      <c r="I35" s="199"/>
      <c r="J35" s="186" t="e">
        <f>SUM(J36:J37)</f>
        <v>#REF!</v>
      </c>
      <c r="K35" s="360" t="e">
        <f>'Orçamento - trecho 1'!J35+#REF!</f>
        <v>#REF!</v>
      </c>
    </row>
    <row r="36" spans="1:13" ht="15.75" customHeight="1" x14ac:dyDescent="0.25">
      <c r="A36" s="158" t="s">
        <v>67</v>
      </c>
      <c r="B36" s="135" t="s">
        <v>69</v>
      </c>
      <c r="C36" s="135"/>
      <c r="D36" s="135"/>
      <c r="E36" s="158" t="s">
        <v>70</v>
      </c>
      <c r="F36" s="159" t="e">
        <f>'Orçamento - trecho 1'!F36+#REF!</f>
        <v>#REF!</v>
      </c>
      <c r="G36" s="169">
        <v>804041</v>
      </c>
      <c r="H36" s="160">
        <v>790.05</v>
      </c>
      <c r="I36" s="160">
        <f>ROUND(H36*$L$8,2)</f>
        <v>981.48</v>
      </c>
      <c r="J36" s="166" t="e">
        <f t="shared" si="0"/>
        <v>#REF!</v>
      </c>
      <c r="K36" s="124"/>
      <c r="L36" s="114" t="s">
        <v>341</v>
      </c>
    </row>
    <row r="37" spans="1:13" ht="15.75" customHeight="1" x14ac:dyDescent="0.25">
      <c r="A37" s="158" t="s">
        <v>68</v>
      </c>
      <c r="B37" s="135" t="s">
        <v>71</v>
      </c>
      <c r="C37" s="135"/>
      <c r="D37" s="135"/>
      <c r="E37" s="158" t="s">
        <v>22</v>
      </c>
      <c r="F37" s="159" t="e">
        <f>'Orçamento - trecho 1'!F39+#REF!</f>
        <v>#REF!</v>
      </c>
      <c r="G37" s="168">
        <v>804121</v>
      </c>
      <c r="H37" s="160">
        <v>1438.04</v>
      </c>
      <c r="I37" s="160">
        <f>ROUND(H37*$L$8,2)</f>
        <v>1786.48</v>
      </c>
      <c r="J37" s="166" t="e">
        <f t="shared" si="0"/>
        <v>#REF!</v>
      </c>
      <c r="K37" s="124"/>
      <c r="L37" s="131">
        <v>0.2</v>
      </c>
      <c r="M37" s="131"/>
    </row>
    <row r="38" spans="1:13" ht="15" hidden="1" x14ac:dyDescent="0.25">
      <c r="A38" s="197" t="s">
        <v>72</v>
      </c>
      <c r="B38" s="198" t="s">
        <v>337</v>
      </c>
      <c r="C38" s="199"/>
      <c r="D38" s="199"/>
      <c r="E38" s="199"/>
      <c r="F38" s="159" t="e">
        <f>'Orçamento - trecho 1'!F40+#REF!</f>
        <v>#REF!</v>
      </c>
      <c r="G38" s="199"/>
      <c r="H38" s="199"/>
      <c r="I38" s="199"/>
      <c r="J38" s="186" t="e">
        <f>SUM(J39)</f>
        <v>#REF!</v>
      </c>
      <c r="K38" s="124"/>
    </row>
    <row r="39" spans="1:13" s="175" customFormat="1" ht="15" hidden="1" x14ac:dyDescent="0.25">
      <c r="A39" s="170" t="s">
        <v>74</v>
      </c>
      <c r="B39" s="171" t="s">
        <v>336</v>
      </c>
      <c r="C39" s="171"/>
      <c r="D39" s="171"/>
      <c r="E39" s="170" t="s">
        <v>70</v>
      </c>
      <c r="F39" s="159" t="e">
        <f>'Orçamento - trecho 1'!F41+#REF!</f>
        <v>#REF!</v>
      </c>
      <c r="G39" s="173" t="s">
        <v>78</v>
      </c>
      <c r="H39" s="174">
        <f>'COMPOSIÇÃO DE PREÇO UNITÁRIO'!N103</f>
        <v>1363.4</v>
      </c>
      <c r="I39" s="174">
        <f>ROUND(H39*$L$8,2)</f>
        <v>1693.75</v>
      </c>
      <c r="J39" s="174" t="e">
        <f>ROUND(I39*F39,2)</f>
        <v>#REF!</v>
      </c>
      <c r="K39" s="361"/>
      <c r="M39" s="176"/>
    </row>
    <row r="40" spans="1:13" ht="15" x14ac:dyDescent="0.25">
      <c r="A40" s="197" t="s">
        <v>72</v>
      </c>
      <c r="B40" s="198" t="s">
        <v>73</v>
      </c>
      <c r="C40" s="199"/>
      <c r="D40" s="199"/>
      <c r="E40" s="199"/>
      <c r="F40" s="199"/>
      <c r="G40" s="199"/>
      <c r="H40" s="199"/>
      <c r="I40" s="199"/>
      <c r="J40" s="186" t="e">
        <f>SUM(J41)</f>
        <v>#REF!</v>
      </c>
      <c r="K40" s="360" t="e">
        <f>'Orçamento - trecho 1'!J42+#REF!</f>
        <v>#REF!</v>
      </c>
    </row>
    <row r="41" spans="1:13" ht="15.75" customHeight="1" x14ac:dyDescent="0.25">
      <c r="A41" s="158" t="s">
        <v>74</v>
      </c>
      <c r="B41" s="135" t="s">
        <v>75</v>
      </c>
      <c r="C41" s="135"/>
      <c r="D41" s="135"/>
      <c r="E41" s="158" t="s">
        <v>28</v>
      </c>
      <c r="F41" s="159" t="e">
        <f>'Orçamento - trecho 1'!F43+#REF!</f>
        <v>#REF!</v>
      </c>
      <c r="G41" s="164" t="s">
        <v>338</v>
      </c>
      <c r="H41" s="160">
        <f>'COMPOSIÇÃO DE PREÇO UNITÁRIO'!N164</f>
        <v>0.79</v>
      </c>
      <c r="I41" s="160">
        <f>ROUND(H41*$L$8,2)</f>
        <v>0.98</v>
      </c>
      <c r="J41" s="166" t="e">
        <f t="shared" ref="J41" si="2">ROUND(I41*F41,2)</f>
        <v>#REF!</v>
      </c>
    </row>
    <row r="42" spans="1:13" ht="15" x14ac:dyDescent="0.25">
      <c r="A42" s="158"/>
      <c r="B42" s="158"/>
      <c r="C42" s="158"/>
      <c r="D42" s="158"/>
      <c r="E42" s="158"/>
      <c r="F42" s="158"/>
      <c r="G42" s="158"/>
      <c r="H42" s="158"/>
      <c r="I42" s="158"/>
      <c r="J42" s="158"/>
    </row>
    <row r="43" spans="1:13" s="153" customFormat="1" ht="20.25" customHeight="1" x14ac:dyDescent="0.3">
      <c r="A43" s="471" t="s">
        <v>79</v>
      </c>
      <c r="B43" s="471"/>
      <c r="C43" s="471"/>
      <c r="D43" s="471"/>
      <c r="E43" s="471"/>
      <c r="F43" s="471"/>
      <c r="G43" s="471"/>
      <c r="H43" s="471"/>
      <c r="I43" s="471"/>
      <c r="J43" s="261" t="e">
        <f>SUM(J40,J35,J29,J22,J17)</f>
        <v>#REF!</v>
      </c>
      <c r="K43" s="259">
        <f>1400000-J15</f>
        <v>1359223.3</v>
      </c>
      <c r="L43" s="259" t="e">
        <f>'Orçamento - trecho 1'!J47+#REF!</f>
        <v>#REF!</v>
      </c>
    </row>
    <row r="44" spans="1:13" ht="15" x14ac:dyDescent="0.25">
      <c r="A44" s="158"/>
      <c r="B44" s="158"/>
      <c r="C44" s="158"/>
      <c r="D44" s="158"/>
      <c r="E44" s="158"/>
      <c r="F44" s="158"/>
      <c r="G44" s="158"/>
      <c r="H44" s="158"/>
      <c r="I44" s="158"/>
      <c r="J44" s="158"/>
      <c r="K44" s="133" t="e">
        <f>K40+K35+K29+K22+K17</f>
        <v>#REF!</v>
      </c>
      <c r="L44" s="133" t="e">
        <f>'Orçamento - trecho 1'!J51+#REF!</f>
        <v>#REF!</v>
      </c>
    </row>
    <row r="45" spans="1:13" s="153" customFormat="1" ht="22.5" hidden="1" customHeight="1" x14ac:dyDescent="0.3">
      <c r="A45" s="255"/>
      <c r="B45" s="255"/>
      <c r="C45" s="255"/>
      <c r="D45" s="255"/>
      <c r="E45" s="255"/>
      <c r="F45" s="255"/>
      <c r="G45" s="256"/>
      <c r="H45" s="472" t="s">
        <v>24</v>
      </c>
      <c r="I45" s="473"/>
      <c r="J45" s="257">
        <f>J15</f>
        <v>40776.699999999997</v>
      </c>
      <c r="K45" s="258" t="s">
        <v>435</v>
      </c>
      <c r="M45" s="258">
        <f>K45/('MEMÓRIA DE CÁLCULO'!Q11/1000)</f>
        <v>61129.485046660695</v>
      </c>
    </row>
    <row r="46" spans="1:13" s="153" customFormat="1" ht="22.5" hidden="1" customHeight="1" x14ac:dyDescent="0.3">
      <c r="A46" s="255"/>
      <c r="B46" s="255"/>
      <c r="C46" s="255"/>
      <c r="D46" s="255"/>
      <c r="E46" s="255"/>
      <c r="F46" s="255"/>
      <c r="G46" s="255"/>
      <c r="H46" s="474" t="s">
        <v>79</v>
      </c>
      <c r="I46" s="473"/>
      <c r="J46" s="257" t="e">
        <f>J38+J35+J29+J22+J17+J40</f>
        <v>#REF!</v>
      </c>
      <c r="K46" s="258" t="s">
        <v>435</v>
      </c>
      <c r="M46" s="259" t="e">
        <f>J46-K46</f>
        <v>#REF!</v>
      </c>
    </row>
    <row r="47" spans="1:13" x14ac:dyDescent="0.25">
      <c r="J47" s="254"/>
    </row>
    <row r="48" spans="1:13" ht="15" hidden="1" x14ac:dyDescent="0.25">
      <c r="A48" s="470" t="s">
        <v>437</v>
      </c>
      <c r="B48" s="470"/>
      <c r="C48" s="470"/>
      <c r="D48" s="470"/>
      <c r="E48" s="470"/>
      <c r="F48" s="470"/>
      <c r="G48" s="470"/>
      <c r="H48" s="470"/>
      <c r="I48" s="470"/>
      <c r="J48" s="162" t="e">
        <f>J46/(('Memória de Cálculo - trecho 1'!P10+#REF!)/1000)</f>
        <v>#REF!</v>
      </c>
      <c r="K48" s="132"/>
    </row>
    <row r="49" spans="1:12" hidden="1" x14ac:dyDescent="0.25"/>
    <row r="50" spans="1:12" s="232" customFormat="1" ht="25.5" customHeight="1" x14ac:dyDescent="0.3">
      <c r="G50" s="475" t="s">
        <v>80</v>
      </c>
      <c r="H50" s="475"/>
      <c r="I50" s="475"/>
      <c r="J50" s="257" t="e">
        <f>J43+J15</f>
        <v>#REF!</v>
      </c>
      <c r="K50" s="166"/>
      <c r="L50" s="260"/>
    </row>
    <row r="60" spans="1:12" ht="17.399999999999999" x14ac:dyDescent="0.3">
      <c r="A60" s="451" t="s">
        <v>442</v>
      </c>
      <c r="B60" s="451"/>
      <c r="C60" s="451"/>
      <c r="D60" s="451"/>
      <c r="E60" s="451"/>
      <c r="F60" s="451"/>
      <c r="G60" s="451"/>
      <c r="H60" s="451"/>
      <c r="I60" s="451"/>
      <c r="J60" s="451"/>
    </row>
    <row r="69" spans="1:10" x14ac:dyDescent="0.25">
      <c r="A69" s="439">
        <f ca="1">TODAY()</f>
        <v>45040</v>
      </c>
      <c r="B69" s="439"/>
      <c r="C69" s="439"/>
      <c r="D69" s="439"/>
      <c r="E69" s="439"/>
      <c r="F69" s="439"/>
      <c r="G69" s="439"/>
      <c r="H69" s="439"/>
      <c r="I69" s="439"/>
      <c r="J69" s="439"/>
    </row>
    <row r="70" spans="1:10" x14ac:dyDescent="0.25">
      <c r="A70" s="439" t="s">
        <v>413</v>
      </c>
      <c r="B70" s="439"/>
      <c r="C70" s="439"/>
      <c r="D70" s="439"/>
      <c r="E70" s="439"/>
      <c r="F70" s="439"/>
      <c r="G70" s="439"/>
      <c r="H70" s="439"/>
      <c r="I70" s="439"/>
      <c r="J70" s="439"/>
    </row>
  </sheetData>
  <mergeCells count="19">
    <mergeCell ref="A15:I15"/>
    <mergeCell ref="G9:G10"/>
    <mergeCell ref="H9:H10"/>
    <mergeCell ref="I9:I10"/>
    <mergeCell ref="J9:J10"/>
    <mergeCell ref="F9:F10"/>
    <mergeCell ref="E9:E10"/>
    <mergeCell ref="B9:D10"/>
    <mergeCell ref="A9:A10"/>
    <mergeCell ref="B18:D18"/>
    <mergeCell ref="A70:J70"/>
    <mergeCell ref="A60:J60"/>
    <mergeCell ref="A69:J69"/>
    <mergeCell ref="A48:I48"/>
    <mergeCell ref="A43:I43"/>
    <mergeCell ref="H45:I45"/>
    <mergeCell ref="H46:I46"/>
    <mergeCell ref="G50:I50"/>
    <mergeCell ref="B24:D24"/>
  </mergeCells>
  <pageMargins left="0.51181102362204722" right="0.51181102362204722" top="0.78740157480314965" bottom="0.78740157480314965" header="0.31496062992125984" footer="0.31496062992125984"/>
  <pageSetup paperSize="9" scale="60" orientation="portrait" r:id="rId1"/>
  <ignoredErrors>
    <ignoredError sqref="J40 J38 J35 J39 J29 J22" formula="1"/>
  </ignoredError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F95"/>
  <sheetViews>
    <sheetView showGridLines="0" view="pageBreakPreview" topLeftCell="C14" zoomScaleNormal="100" zoomScaleSheetLayoutView="100" workbookViewId="0">
      <selection activeCell="G19" sqref="G19:AC19"/>
    </sheetView>
  </sheetViews>
  <sheetFormatPr defaultColWidth="9.109375" defaultRowHeight="13.8" x14ac:dyDescent="0.25"/>
  <cols>
    <col min="1" max="1" width="11.5546875" style="114" bestFit="1" customWidth="1"/>
    <col min="2" max="2" width="0.33203125" style="114" customWidth="1"/>
    <col min="3" max="3" width="48.6640625" style="114" customWidth="1"/>
    <col min="4" max="4" width="0.44140625" style="114" customWidth="1"/>
    <col min="5" max="5" width="9.5546875" style="114" bestFit="1" customWidth="1"/>
    <col min="6" max="6" width="0.44140625" style="114" customWidth="1"/>
    <col min="7" max="7" width="6.88671875" style="114" bestFit="1" customWidth="1"/>
    <col min="8" max="8" width="0.33203125" style="114" customWidth="1"/>
    <col min="9" max="9" width="9.6640625" style="114" bestFit="1" customWidth="1"/>
    <col min="10" max="10" width="0.33203125" style="114" customWidth="1"/>
    <col min="11" max="11" width="9.109375" style="114" customWidth="1"/>
    <col min="12" max="12" width="0.33203125" style="114" customWidth="1"/>
    <col min="13" max="13" width="9.33203125" style="114" bestFit="1" customWidth="1"/>
    <col min="14" max="14" width="0.33203125" style="114" customWidth="1"/>
    <col min="15" max="15" width="10.44140625" style="114" customWidth="1"/>
    <col min="16" max="16" width="0.33203125" style="114" customWidth="1"/>
    <col min="17" max="17" width="13.44140625" style="114" customWidth="1"/>
    <col min="18" max="18" width="0.33203125" style="114" customWidth="1"/>
    <col min="19" max="19" width="9.33203125" style="114" customWidth="1"/>
    <col min="20" max="20" width="0.33203125" style="114" customWidth="1"/>
    <col min="21" max="21" width="7.88671875" style="114" customWidth="1"/>
    <col min="22" max="22" width="0.33203125" style="114" customWidth="1"/>
    <col min="23" max="23" width="9" style="114" customWidth="1"/>
    <col min="24" max="24" width="0.33203125" style="114" customWidth="1"/>
    <col min="25" max="25" width="10.6640625" style="114" customWidth="1"/>
    <col min="26" max="26" width="0.33203125" style="114" customWidth="1"/>
    <col min="27" max="27" width="11.33203125" style="114" customWidth="1"/>
    <col min="28" max="28" width="0.33203125" style="114" customWidth="1"/>
    <col min="29" max="29" width="22.5546875" style="114" customWidth="1"/>
    <col min="30" max="31" width="17" style="114" bestFit="1" customWidth="1"/>
    <col min="32" max="32" width="10.88671875" style="114" bestFit="1" customWidth="1"/>
    <col min="33" max="16384" width="9.109375" style="114"/>
  </cols>
  <sheetData>
    <row r="1" spans="1:31" x14ac:dyDescent="0.25">
      <c r="A1" s="490"/>
      <c r="B1" s="491"/>
      <c r="C1" s="491"/>
      <c r="D1" s="491"/>
      <c r="E1" s="491"/>
      <c r="F1" s="491"/>
      <c r="G1" s="491"/>
      <c r="H1" s="491"/>
      <c r="I1" s="491"/>
      <c r="J1" s="491"/>
      <c r="K1" s="491"/>
      <c r="L1" s="491"/>
      <c r="M1" s="491"/>
      <c r="N1" s="491"/>
      <c r="O1" s="491"/>
      <c r="P1" s="491"/>
      <c r="Q1" s="491"/>
      <c r="R1" s="491"/>
      <c r="S1" s="491"/>
      <c r="T1" s="491"/>
      <c r="U1" s="491"/>
      <c r="V1" s="491"/>
      <c r="W1" s="491"/>
      <c r="X1" s="491"/>
      <c r="Y1" s="492"/>
      <c r="Z1" s="126"/>
      <c r="AA1" s="115"/>
      <c r="AB1" s="126"/>
      <c r="AC1" s="117"/>
    </row>
    <row r="2" spans="1:31" x14ac:dyDescent="0.25">
      <c r="A2" s="493"/>
      <c r="B2" s="494"/>
      <c r="C2" s="494"/>
      <c r="D2" s="494"/>
      <c r="E2" s="494"/>
      <c r="F2" s="494"/>
      <c r="G2" s="494"/>
      <c r="H2" s="494"/>
      <c r="I2" s="494"/>
      <c r="J2" s="494"/>
      <c r="K2" s="494"/>
      <c r="L2" s="494"/>
      <c r="M2" s="494"/>
      <c r="N2" s="494"/>
      <c r="O2" s="494"/>
      <c r="P2" s="494"/>
      <c r="Q2" s="494"/>
      <c r="R2" s="494"/>
      <c r="S2" s="494"/>
      <c r="T2" s="494"/>
      <c r="U2" s="494"/>
      <c r="V2" s="494"/>
      <c r="W2" s="494"/>
      <c r="X2" s="494"/>
      <c r="Y2" s="495"/>
      <c r="Z2" s="123"/>
      <c r="AA2" s="127"/>
      <c r="AB2" s="123"/>
      <c r="AC2" s="118"/>
    </row>
    <row r="3" spans="1:31" x14ac:dyDescent="0.25">
      <c r="A3" s="493"/>
      <c r="B3" s="494"/>
      <c r="C3" s="494"/>
      <c r="D3" s="494"/>
      <c r="E3" s="494"/>
      <c r="F3" s="494"/>
      <c r="G3" s="494"/>
      <c r="H3" s="494"/>
      <c r="I3" s="494"/>
      <c r="J3" s="494"/>
      <c r="K3" s="494"/>
      <c r="L3" s="494"/>
      <c r="M3" s="494"/>
      <c r="N3" s="494"/>
      <c r="O3" s="494"/>
      <c r="P3" s="494"/>
      <c r="Q3" s="494"/>
      <c r="R3" s="494"/>
      <c r="S3" s="494"/>
      <c r="T3" s="494"/>
      <c r="U3" s="494"/>
      <c r="V3" s="494"/>
      <c r="W3" s="494"/>
      <c r="X3" s="494"/>
      <c r="Y3" s="495"/>
      <c r="Z3" s="123"/>
      <c r="AA3" s="127"/>
      <c r="AB3" s="123"/>
      <c r="AC3" s="118"/>
    </row>
    <row r="4" spans="1:31" x14ac:dyDescent="0.25">
      <c r="A4" s="493"/>
      <c r="B4" s="494"/>
      <c r="C4" s="494"/>
      <c r="D4" s="494"/>
      <c r="E4" s="494"/>
      <c r="F4" s="494"/>
      <c r="G4" s="494"/>
      <c r="H4" s="494"/>
      <c r="I4" s="494"/>
      <c r="J4" s="494"/>
      <c r="K4" s="494"/>
      <c r="L4" s="494"/>
      <c r="M4" s="494"/>
      <c r="N4" s="494"/>
      <c r="O4" s="494"/>
      <c r="P4" s="494"/>
      <c r="Q4" s="494"/>
      <c r="R4" s="494"/>
      <c r="S4" s="494"/>
      <c r="T4" s="494"/>
      <c r="U4" s="494"/>
      <c r="V4" s="494"/>
      <c r="W4" s="494"/>
      <c r="X4" s="494"/>
      <c r="Y4" s="495"/>
      <c r="Z4" s="123"/>
      <c r="AA4" s="127"/>
      <c r="AB4" s="123"/>
      <c r="AC4" s="118"/>
    </row>
    <row r="5" spans="1:31" x14ac:dyDescent="0.25">
      <c r="A5" s="493"/>
      <c r="B5" s="494"/>
      <c r="C5" s="494"/>
      <c r="D5" s="494"/>
      <c r="E5" s="494"/>
      <c r="F5" s="494"/>
      <c r="G5" s="494"/>
      <c r="H5" s="494"/>
      <c r="I5" s="494"/>
      <c r="J5" s="494"/>
      <c r="K5" s="494"/>
      <c r="L5" s="494"/>
      <c r="M5" s="494"/>
      <c r="N5" s="494"/>
      <c r="O5" s="494"/>
      <c r="P5" s="494"/>
      <c r="Q5" s="494"/>
      <c r="R5" s="494"/>
      <c r="S5" s="494"/>
      <c r="T5" s="494"/>
      <c r="U5" s="494"/>
      <c r="V5" s="494"/>
      <c r="W5" s="494"/>
      <c r="X5" s="494"/>
      <c r="Y5" s="495"/>
      <c r="Z5" s="123"/>
      <c r="AA5" s="127"/>
      <c r="AB5" s="123"/>
      <c r="AC5" s="118"/>
    </row>
    <row r="6" spans="1:31" x14ac:dyDescent="0.25">
      <c r="A6" s="496"/>
      <c r="B6" s="497"/>
      <c r="C6" s="497"/>
      <c r="D6" s="497"/>
      <c r="E6" s="497"/>
      <c r="F6" s="497"/>
      <c r="G6" s="497"/>
      <c r="H6" s="497"/>
      <c r="I6" s="497"/>
      <c r="J6" s="497"/>
      <c r="K6" s="497"/>
      <c r="L6" s="497"/>
      <c r="M6" s="497"/>
      <c r="N6" s="497"/>
      <c r="O6" s="497"/>
      <c r="P6" s="497"/>
      <c r="Q6" s="497"/>
      <c r="R6" s="497"/>
      <c r="S6" s="497"/>
      <c r="T6" s="497"/>
      <c r="U6" s="497"/>
      <c r="V6" s="497"/>
      <c r="W6" s="497"/>
      <c r="X6" s="497"/>
      <c r="Y6" s="498"/>
      <c r="Z6" s="128"/>
      <c r="AA6" s="129"/>
      <c r="AB6" s="128"/>
      <c r="AC6" s="120"/>
    </row>
    <row r="8" spans="1:31" ht="76.5" customHeight="1" x14ac:dyDescent="0.25">
      <c r="A8" s="499" t="s">
        <v>440</v>
      </c>
      <c r="B8" s="500"/>
      <c r="C8" s="500"/>
      <c r="D8" s="500"/>
      <c r="E8" s="500"/>
      <c r="F8" s="500"/>
      <c r="G8" s="500"/>
      <c r="H8" s="500"/>
      <c r="I8" s="500"/>
      <c r="J8" s="500"/>
      <c r="K8" s="500"/>
      <c r="L8" s="500"/>
      <c r="M8" s="500"/>
      <c r="N8" s="500"/>
      <c r="O8" s="500"/>
      <c r="P8" s="500"/>
      <c r="Q8" s="500"/>
      <c r="R8" s="500"/>
      <c r="S8" s="500"/>
      <c r="T8" s="500"/>
      <c r="U8" s="500"/>
      <c r="V8" s="500"/>
      <c r="W8" s="500"/>
      <c r="X8" s="500"/>
      <c r="Y8" s="500"/>
      <c r="Z8" s="500"/>
      <c r="AA8" s="500"/>
      <c r="AB8" s="500"/>
      <c r="AC8" s="501"/>
    </row>
    <row r="9" spans="1:31" ht="3.75" customHeight="1" x14ac:dyDescent="0.25"/>
    <row r="10" spans="1:31" x14ac:dyDescent="0.25">
      <c r="A10" s="502" t="s">
        <v>83</v>
      </c>
      <c r="B10" s="502"/>
      <c r="C10" s="502"/>
      <c r="D10" s="502"/>
      <c r="E10" s="502"/>
      <c r="F10" s="502"/>
      <c r="G10" s="502"/>
      <c r="H10" s="502"/>
      <c r="I10" s="502"/>
      <c r="J10" s="502"/>
      <c r="K10" s="502"/>
      <c r="L10" s="502"/>
      <c r="M10" s="502"/>
      <c r="N10" s="502"/>
      <c r="O10" s="502"/>
      <c r="P10" s="502"/>
      <c r="Q10" s="502"/>
      <c r="R10" s="502"/>
      <c r="S10" s="502"/>
      <c r="T10" s="502"/>
      <c r="U10" s="502"/>
      <c r="V10" s="502"/>
      <c r="W10" s="502"/>
      <c r="X10" s="502"/>
      <c r="Y10" s="502"/>
      <c r="Z10" s="502"/>
      <c r="AA10" s="502"/>
      <c r="AB10" s="502"/>
      <c r="AC10" s="502"/>
      <c r="AD10" s="114">
        <f>Q11/20</f>
        <v>1111.757525</v>
      </c>
      <c r="AE10" s="130"/>
    </row>
    <row r="11" spans="1:31" x14ac:dyDescent="0.25">
      <c r="A11" s="114" t="s">
        <v>411</v>
      </c>
      <c r="K11" s="114" t="s">
        <v>84</v>
      </c>
      <c r="Q11" s="131">
        <f>SUM(E12:E14)</f>
        <v>22235.1505</v>
      </c>
      <c r="S11" s="114" t="s">
        <v>70</v>
      </c>
      <c r="AD11" s="114">
        <f>0.7575*20</f>
        <v>15.149999999999999</v>
      </c>
      <c r="AE11" s="132"/>
    </row>
    <row r="12" spans="1:31" x14ac:dyDescent="0.25">
      <c r="A12" s="114" t="s">
        <v>438</v>
      </c>
      <c r="E12" s="131">
        <f>1675+1701+AD12</f>
        <v>8751.1504999999997</v>
      </c>
      <c r="G12" s="114" t="s">
        <v>307</v>
      </c>
      <c r="K12" s="114" t="s">
        <v>91</v>
      </c>
      <c r="Q12" s="131">
        <v>5</v>
      </c>
      <c r="S12" s="114" t="s">
        <v>70</v>
      </c>
      <c r="AD12" s="131">
        <v>5375.1504999999997</v>
      </c>
      <c r="AE12" s="131">
        <v>0.1</v>
      </c>
    </row>
    <row r="13" spans="1:31" hidden="1" x14ac:dyDescent="0.25">
      <c r="E13" s="131"/>
      <c r="K13" s="114" t="s">
        <v>85</v>
      </c>
      <c r="Q13" s="131">
        <v>0.2</v>
      </c>
      <c r="S13" s="114" t="s">
        <v>70</v>
      </c>
    </row>
    <row r="14" spans="1:31" x14ac:dyDescent="0.25">
      <c r="A14" s="114" t="s">
        <v>439</v>
      </c>
      <c r="E14" s="131">
        <v>13484</v>
      </c>
      <c r="G14" s="114" t="s">
        <v>307</v>
      </c>
      <c r="K14" s="114" t="s">
        <v>86</v>
      </c>
      <c r="Q14" s="131">
        <v>0.19500000000000001</v>
      </c>
      <c r="S14" s="114" t="s">
        <v>70</v>
      </c>
      <c r="AD14" s="133" t="e">
        <f>'ORÇAMENTO GERAL'!J46</f>
        <v>#REF!</v>
      </c>
    </row>
    <row r="15" spans="1:31" x14ac:dyDescent="0.25">
      <c r="K15" s="114" t="s">
        <v>87</v>
      </c>
      <c r="Q15" s="131">
        <f>'CÁLCULO DMT'!AA28</f>
        <v>29.957999999999998</v>
      </c>
      <c r="S15" s="114" t="s">
        <v>92</v>
      </c>
      <c r="AD15" s="133" t="str">
        <f>'ORÇAMENTO GERAL'!K46</f>
        <v>1.359.223,30</v>
      </c>
    </row>
    <row r="16" spans="1:31" x14ac:dyDescent="0.25">
      <c r="K16" s="114" t="s">
        <v>88</v>
      </c>
      <c r="Q16" s="131">
        <f>Q15</f>
        <v>29.957999999999998</v>
      </c>
      <c r="S16" s="114" t="s">
        <v>92</v>
      </c>
    </row>
    <row r="17" spans="1:31" x14ac:dyDescent="0.25">
      <c r="K17" s="114" t="s">
        <v>89</v>
      </c>
      <c r="Q17" s="131">
        <v>1.1499999999999999</v>
      </c>
    </row>
    <row r="18" spans="1:31" x14ac:dyDescent="0.25">
      <c r="K18" s="114" t="s">
        <v>90</v>
      </c>
      <c r="Q18" s="131">
        <v>1.4</v>
      </c>
      <c r="S18" s="114" t="s">
        <v>441</v>
      </c>
    </row>
    <row r="19" spans="1:31" s="135" customFormat="1" ht="15" x14ac:dyDescent="0.25">
      <c r="A19" s="486" t="s">
        <v>94</v>
      </c>
      <c r="B19" s="134"/>
      <c r="C19" s="486" t="s">
        <v>95</v>
      </c>
      <c r="E19" s="486" t="s">
        <v>96</v>
      </c>
      <c r="G19" s="485" t="s">
        <v>107</v>
      </c>
      <c r="H19" s="485"/>
      <c r="I19" s="485"/>
      <c r="J19" s="485"/>
      <c r="K19" s="485"/>
      <c r="L19" s="485"/>
      <c r="M19" s="485"/>
      <c r="N19" s="485"/>
      <c r="O19" s="485"/>
      <c r="P19" s="485"/>
      <c r="Q19" s="485"/>
      <c r="R19" s="485"/>
      <c r="S19" s="485"/>
      <c r="T19" s="485"/>
      <c r="U19" s="485"/>
      <c r="V19" s="485"/>
      <c r="W19" s="485"/>
      <c r="X19" s="485"/>
      <c r="Y19" s="485"/>
      <c r="Z19" s="485"/>
      <c r="AA19" s="485"/>
      <c r="AB19" s="485"/>
      <c r="AC19" s="485"/>
    </row>
    <row r="20" spans="1:31" s="135" customFormat="1" ht="3" customHeight="1" x14ac:dyDescent="0.25">
      <c r="A20" s="486"/>
      <c r="B20" s="134"/>
      <c r="C20" s="486"/>
      <c r="E20" s="486"/>
      <c r="G20" s="136"/>
      <c r="H20" s="136"/>
      <c r="I20" s="136"/>
      <c r="J20" s="136"/>
      <c r="K20" s="136"/>
      <c r="L20" s="136"/>
      <c r="M20" s="136"/>
      <c r="N20" s="136"/>
      <c r="O20" s="136"/>
      <c r="P20" s="136"/>
      <c r="Q20" s="136"/>
      <c r="R20" s="136"/>
      <c r="S20" s="136"/>
      <c r="T20" s="136"/>
      <c r="U20" s="136"/>
      <c r="V20" s="136"/>
      <c r="W20" s="136"/>
      <c r="X20" s="136"/>
      <c r="Y20" s="136"/>
      <c r="Z20" s="136"/>
      <c r="AA20" s="136"/>
      <c r="AB20" s="136"/>
      <c r="AC20" s="136"/>
    </row>
    <row r="21" spans="1:31" s="135" customFormat="1" ht="15" x14ac:dyDescent="0.25">
      <c r="A21" s="486"/>
      <c r="B21" s="134"/>
      <c r="C21" s="486"/>
      <c r="E21" s="486"/>
      <c r="G21" s="137" t="s">
        <v>99</v>
      </c>
      <c r="H21" s="136"/>
      <c r="I21" s="137" t="s">
        <v>98</v>
      </c>
      <c r="J21" s="136"/>
      <c r="K21" s="137" t="s">
        <v>97</v>
      </c>
      <c r="L21" s="136"/>
      <c r="M21" s="137" t="s">
        <v>104</v>
      </c>
      <c r="N21" s="136"/>
      <c r="O21" s="137" t="s">
        <v>9</v>
      </c>
      <c r="P21" s="136"/>
      <c r="Q21" s="137" t="s">
        <v>106</v>
      </c>
      <c r="R21" s="136"/>
      <c r="S21" s="138" t="s">
        <v>100</v>
      </c>
      <c r="T21" s="136"/>
      <c r="U21" s="137" t="s">
        <v>105</v>
      </c>
      <c r="V21" s="136"/>
      <c r="W21" s="137" t="s">
        <v>108</v>
      </c>
      <c r="X21" s="136"/>
      <c r="Y21" s="137" t="s">
        <v>101</v>
      </c>
      <c r="Z21" s="136"/>
      <c r="AA21" s="137" t="s">
        <v>102</v>
      </c>
      <c r="AB21" s="136"/>
      <c r="AC21" s="137" t="s">
        <v>103</v>
      </c>
    </row>
    <row r="22" spans="1:31" s="139" customFormat="1" x14ac:dyDescent="0.25">
      <c r="A22" s="139" t="s">
        <v>109</v>
      </c>
      <c r="Q22" s="140"/>
    </row>
    <row r="23" spans="1:31" x14ac:dyDescent="0.25">
      <c r="Q23" s="131"/>
    </row>
    <row r="24" spans="1:31" x14ac:dyDescent="0.25">
      <c r="A24" s="141" t="s">
        <v>18</v>
      </c>
      <c r="B24" s="142"/>
      <c r="C24" s="143" t="s">
        <v>19</v>
      </c>
      <c r="D24" s="143"/>
      <c r="E24" s="143"/>
      <c r="F24" s="143"/>
      <c r="G24" s="130"/>
      <c r="H24" s="130"/>
      <c r="I24" s="130"/>
      <c r="J24" s="130"/>
      <c r="K24" s="130"/>
      <c r="L24" s="130"/>
      <c r="M24" s="130"/>
      <c r="N24" s="130"/>
      <c r="O24" s="130"/>
      <c r="P24" s="130"/>
      <c r="Q24" s="130"/>
      <c r="R24" s="130"/>
      <c r="S24" s="130"/>
      <c r="T24" s="130"/>
      <c r="U24" s="130"/>
      <c r="V24" s="130"/>
      <c r="W24" s="130"/>
      <c r="X24" s="130"/>
      <c r="Y24" s="130"/>
      <c r="Z24" s="130"/>
      <c r="AA24" s="130"/>
      <c r="AB24" s="130"/>
      <c r="AC24" s="130"/>
    </row>
    <row r="25" spans="1:31" x14ac:dyDescent="0.25">
      <c r="A25" s="144" t="s">
        <v>20</v>
      </c>
      <c r="B25" s="145"/>
      <c r="C25" s="145" t="s">
        <v>21</v>
      </c>
      <c r="D25" s="145"/>
      <c r="E25" s="144" t="s">
        <v>22</v>
      </c>
      <c r="F25" s="145"/>
      <c r="G25" s="145"/>
      <c r="H25" s="145"/>
      <c r="I25" s="145"/>
      <c r="J25" s="145"/>
      <c r="K25" s="145"/>
      <c r="L25" s="145"/>
      <c r="M25" s="145"/>
      <c r="N25" s="145"/>
      <c r="O25" s="145"/>
      <c r="P25" s="145"/>
      <c r="Q25" s="145"/>
      <c r="R25" s="145"/>
      <c r="S25" s="145"/>
      <c r="T25" s="145"/>
      <c r="U25" s="145"/>
      <c r="V25" s="145"/>
      <c r="W25" s="145"/>
      <c r="X25" s="145"/>
      <c r="Y25" s="146">
        <v>1</v>
      </c>
      <c r="Z25" s="145"/>
      <c r="AA25" s="145"/>
      <c r="AB25" s="145"/>
      <c r="AC25" s="147">
        <f>Y25</f>
        <v>1</v>
      </c>
    </row>
    <row r="26" spans="1:31" ht="4.5" customHeight="1" x14ac:dyDescent="0.25"/>
    <row r="27" spans="1:31" x14ac:dyDescent="0.25">
      <c r="A27" s="141" t="s">
        <v>25</v>
      </c>
      <c r="B27" s="142"/>
      <c r="C27" s="143" t="s">
        <v>26</v>
      </c>
      <c r="D27" s="143"/>
      <c r="E27" s="143"/>
      <c r="F27" s="143"/>
      <c r="G27" s="130"/>
      <c r="H27" s="130"/>
      <c r="I27" s="130"/>
      <c r="J27" s="130"/>
      <c r="K27" s="130"/>
      <c r="L27" s="130"/>
      <c r="M27" s="130"/>
      <c r="N27" s="130"/>
      <c r="O27" s="130"/>
      <c r="P27" s="130"/>
      <c r="Q27" s="130"/>
      <c r="R27" s="130"/>
      <c r="S27" s="130"/>
      <c r="T27" s="130"/>
      <c r="U27" s="130"/>
      <c r="V27" s="130"/>
      <c r="W27" s="130"/>
      <c r="X27" s="130"/>
      <c r="Y27" s="130"/>
      <c r="Z27" s="130"/>
      <c r="AA27" s="130"/>
      <c r="AB27" s="130"/>
      <c r="AC27" s="130"/>
    </row>
    <row r="28" spans="1:31" s="153" customFormat="1" ht="27.6" x14ac:dyDescent="0.3">
      <c r="A28" s="148" t="s">
        <v>37</v>
      </c>
      <c r="B28" s="149"/>
      <c r="C28" s="150" t="s">
        <v>263</v>
      </c>
      <c r="D28" s="149"/>
      <c r="E28" s="148" t="s">
        <v>28</v>
      </c>
      <c r="F28" s="149"/>
      <c r="G28" s="149"/>
      <c r="H28" s="149"/>
      <c r="I28" s="151">
        <v>5</v>
      </c>
      <c r="J28" s="149"/>
      <c r="K28" s="149"/>
      <c r="L28" s="149"/>
      <c r="M28" s="151">
        <v>2.5</v>
      </c>
      <c r="N28" s="149"/>
      <c r="O28" s="149"/>
      <c r="P28" s="149"/>
      <c r="Q28" s="149"/>
      <c r="R28" s="149"/>
      <c r="S28" s="149"/>
      <c r="T28" s="149"/>
      <c r="U28" s="149"/>
      <c r="V28" s="149"/>
      <c r="W28" s="149"/>
      <c r="X28" s="149"/>
      <c r="Y28" s="152">
        <v>2</v>
      </c>
      <c r="Z28" s="149"/>
      <c r="AA28" s="149"/>
      <c r="AB28" s="149"/>
      <c r="AC28" s="151">
        <f>ROUND(I28*M28*Y28,2)</f>
        <v>25</v>
      </c>
    </row>
    <row r="29" spans="1:31" x14ac:dyDescent="0.25">
      <c r="A29" s="148" t="s">
        <v>38</v>
      </c>
      <c r="B29" s="145"/>
      <c r="C29" s="145" t="s">
        <v>30</v>
      </c>
      <c r="D29" s="145"/>
      <c r="E29" s="144" t="s">
        <v>31</v>
      </c>
      <c r="F29" s="145"/>
      <c r="G29" s="145"/>
      <c r="H29" s="145"/>
      <c r="I29" s="145"/>
      <c r="J29" s="145"/>
      <c r="K29" s="145"/>
      <c r="L29" s="145"/>
      <c r="M29" s="145"/>
      <c r="N29" s="145"/>
      <c r="O29" s="145"/>
      <c r="P29" s="145"/>
      <c r="Q29" s="145"/>
      <c r="R29" s="145"/>
      <c r="S29" s="145"/>
      <c r="T29" s="145"/>
      <c r="U29" s="145"/>
      <c r="V29" s="145"/>
      <c r="W29" s="145"/>
      <c r="X29" s="145"/>
      <c r="Y29" s="146">
        <v>6</v>
      </c>
      <c r="Z29" s="145"/>
      <c r="AA29" s="145"/>
      <c r="AB29" s="145"/>
      <c r="AC29" s="147">
        <f>Y29</f>
        <v>6</v>
      </c>
    </row>
    <row r="30" spans="1:31" x14ac:dyDescent="0.25">
      <c r="A30" s="148" t="s">
        <v>39</v>
      </c>
      <c r="B30" s="145"/>
      <c r="C30" s="145" t="s">
        <v>33</v>
      </c>
      <c r="D30" s="145"/>
      <c r="E30" s="144" t="s">
        <v>28</v>
      </c>
      <c r="F30" s="145"/>
      <c r="G30" s="147">
        <v>4</v>
      </c>
      <c r="H30" s="145"/>
      <c r="I30" s="147">
        <v>6</v>
      </c>
      <c r="J30" s="145"/>
      <c r="K30" s="145"/>
      <c r="L30" s="145"/>
      <c r="M30" s="145"/>
      <c r="N30" s="145"/>
      <c r="O30" s="145"/>
      <c r="P30" s="145"/>
      <c r="Q30" s="145"/>
      <c r="R30" s="145"/>
      <c r="S30" s="145"/>
      <c r="T30" s="145"/>
      <c r="U30" s="145"/>
      <c r="V30" s="145"/>
      <c r="W30" s="145"/>
      <c r="X30" s="145"/>
      <c r="Y30" s="146">
        <v>1</v>
      </c>
      <c r="Z30" s="145"/>
      <c r="AA30" s="145"/>
      <c r="AB30" s="145"/>
      <c r="AC30" s="147">
        <f>ROUND(G30*I30*Y30,2)</f>
        <v>24</v>
      </c>
      <c r="AE30" s="145">
        <v>9030.1959999999999</v>
      </c>
    </row>
    <row r="31" spans="1:31" x14ac:dyDescent="0.25">
      <c r="A31" s="148" t="s">
        <v>40</v>
      </c>
      <c r="B31" s="145"/>
      <c r="C31" s="145" t="s">
        <v>34</v>
      </c>
      <c r="D31" s="145"/>
      <c r="E31" s="144" t="s">
        <v>28</v>
      </c>
      <c r="F31" s="145"/>
      <c r="G31" s="147"/>
      <c r="H31" s="145"/>
      <c r="I31" s="147"/>
      <c r="J31" s="145"/>
      <c r="K31" s="145"/>
      <c r="L31" s="145"/>
      <c r="M31" s="145"/>
      <c r="N31" s="145"/>
      <c r="O31" s="145"/>
      <c r="P31" s="145"/>
      <c r="Q31" s="145"/>
      <c r="R31" s="145"/>
      <c r="S31" s="145"/>
      <c r="T31" s="145"/>
      <c r="U31" s="145"/>
      <c r="V31" s="145"/>
      <c r="W31" s="145"/>
      <c r="X31" s="145"/>
      <c r="Y31" s="146">
        <v>1</v>
      </c>
      <c r="Z31" s="145"/>
      <c r="AA31" s="145"/>
      <c r="AB31" s="145"/>
      <c r="AC31" s="147">
        <f>Y31</f>
        <v>1</v>
      </c>
    </row>
    <row r="32" spans="1:31" ht="4.5" customHeight="1" x14ac:dyDescent="0.25"/>
    <row r="33" spans="1:32" x14ac:dyDescent="0.25">
      <c r="A33" s="141" t="s">
        <v>35</v>
      </c>
      <c r="B33" s="142"/>
      <c r="C33" s="143" t="s">
        <v>36</v>
      </c>
      <c r="D33" s="143"/>
      <c r="E33" s="143"/>
      <c r="F33" s="143"/>
      <c r="G33" s="130"/>
      <c r="H33" s="130"/>
      <c r="I33" s="130"/>
      <c r="J33" s="130"/>
      <c r="K33" s="130"/>
      <c r="L33" s="130"/>
      <c r="M33" s="130"/>
      <c r="N33" s="130"/>
      <c r="O33" s="130"/>
      <c r="P33" s="130"/>
      <c r="Q33" s="130"/>
      <c r="R33" s="130"/>
      <c r="S33" s="130"/>
      <c r="T33" s="130"/>
      <c r="U33" s="130"/>
      <c r="V33" s="130"/>
      <c r="W33" s="130"/>
      <c r="X33" s="130"/>
      <c r="Y33" s="130"/>
      <c r="Z33" s="130"/>
      <c r="AA33" s="130"/>
      <c r="AB33" s="130"/>
      <c r="AC33" s="130"/>
    </row>
    <row r="34" spans="1:32" x14ac:dyDescent="0.25">
      <c r="A34" s="148" t="s">
        <v>41</v>
      </c>
      <c r="B34" s="145"/>
      <c r="C34" s="145" t="s">
        <v>42</v>
      </c>
      <c r="D34" s="145"/>
      <c r="E34" s="144" t="s">
        <v>43</v>
      </c>
      <c r="F34" s="145"/>
      <c r="G34" s="147"/>
      <c r="H34" s="145"/>
      <c r="I34" s="147"/>
      <c r="J34" s="145"/>
      <c r="K34" s="147"/>
      <c r="L34" s="145"/>
      <c r="M34" s="145"/>
      <c r="N34" s="145"/>
      <c r="O34" s="145"/>
      <c r="P34" s="145"/>
      <c r="Q34" s="147">
        <f>Q11*Q12*AE12</f>
        <v>11117.575250000002</v>
      </c>
      <c r="R34" s="145"/>
      <c r="S34" s="487" t="s">
        <v>247</v>
      </c>
      <c r="T34" s="488"/>
      <c r="U34" s="488"/>
      <c r="V34" s="488"/>
      <c r="W34" s="488"/>
      <c r="X34" s="488"/>
      <c r="Y34" s="488"/>
      <c r="Z34" s="488"/>
      <c r="AA34" s="489"/>
      <c r="AB34" s="145"/>
      <c r="AC34" s="147">
        <f>Q34</f>
        <v>11117.575250000002</v>
      </c>
      <c r="AE34" s="133" t="e">
        <f>'ORÇAMENTO GERAL'!J50</f>
        <v>#REF!</v>
      </c>
      <c r="AF34" s="147">
        <v>5</v>
      </c>
    </row>
    <row r="35" spans="1:32" x14ac:dyDescent="0.25">
      <c r="A35" s="148" t="s">
        <v>46</v>
      </c>
      <c r="B35" s="145"/>
      <c r="C35" s="145" t="s">
        <v>44</v>
      </c>
      <c r="D35" s="145"/>
      <c r="E35" s="144" t="s">
        <v>45</v>
      </c>
      <c r="F35" s="145"/>
      <c r="G35" s="145"/>
      <c r="H35" s="145"/>
      <c r="I35" s="145"/>
      <c r="J35" s="145"/>
      <c r="K35" s="145"/>
      <c r="L35" s="145"/>
      <c r="M35" s="145"/>
      <c r="N35" s="145"/>
      <c r="O35" s="145"/>
      <c r="P35" s="145"/>
      <c r="Q35" s="147">
        <f>AC34</f>
        <v>11117.575250000002</v>
      </c>
      <c r="R35" s="145"/>
      <c r="S35" s="147">
        <f>Q17</f>
        <v>1.1499999999999999</v>
      </c>
      <c r="T35" s="145"/>
      <c r="U35" s="145"/>
      <c r="V35" s="145"/>
      <c r="W35" s="147">
        <f>Q18</f>
        <v>1.4</v>
      </c>
      <c r="X35" s="145"/>
      <c r="Y35" s="154" t="s">
        <v>436</v>
      </c>
      <c r="Z35" s="145"/>
      <c r="AB35" s="145"/>
      <c r="AC35" s="147">
        <f>ROUND(Q35*S35*W35*AE35,2)</f>
        <v>17899.3</v>
      </c>
      <c r="AE35" s="114">
        <v>1</v>
      </c>
      <c r="AF35" s="114">
        <v>12139</v>
      </c>
    </row>
    <row r="36" spans="1:32" x14ac:dyDescent="0.25">
      <c r="A36" s="148" t="s">
        <v>47</v>
      </c>
      <c r="B36" s="145"/>
      <c r="C36" s="145" t="s">
        <v>48</v>
      </c>
      <c r="D36" s="145"/>
      <c r="E36" s="144" t="s">
        <v>28</v>
      </c>
      <c r="F36" s="145"/>
      <c r="G36" s="147">
        <f>Q12</f>
        <v>5</v>
      </c>
      <c r="H36" s="145"/>
      <c r="I36" s="147">
        <f>Q11</f>
        <v>22235.1505</v>
      </c>
      <c r="J36" s="145"/>
      <c r="K36" s="145"/>
      <c r="L36" s="145"/>
      <c r="M36" s="145"/>
      <c r="N36" s="145"/>
      <c r="O36" s="145"/>
      <c r="P36" s="145"/>
      <c r="Q36" s="145"/>
      <c r="R36" s="145"/>
      <c r="S36" s="147"/>
      <c r="T36" s="145"/>
      <c r="U36" s="145"/>
      <c r="V36" s="145"/>
      <c r="W36" s="147"/>
      <c r="X36" s="145"/>
      <c r="Y36" s="147"/>
      <c r="Z36" s="155"/>
      <c r="AA36" s="147"/>
      <c r="AB36" s="145"/>
      <c r="AC36" s="147">
        <f>ROUND(G36*I36,2)</f>
        <v>111175.75</v>
      </c>
      <c r="AF36" s="131">
        <v>0.43309739000000003</v>
      </c>
    </row>
    <row r="37" spans="1:32" hidden="1" x14ac:dyDescent="0.25">
      <c r="A37" s="148" t="s">
        <v>49</v>
      </c>
      <c r="B37" s="145"/>
      <c r="C37" s="145" t="s">
        <v>50</v>
      </c>
      <c r="D37" s="145"/>
      <c r="E37" s="144" t="s">
        <v>45</v>
      </c>
      <c r="F37" s="145"/>
      <c r="G37" s="147"/>
      <c r="H37" s="145"/>
      <c r="I37" s="147"/>
      <c r="J37" s="145"/>
      <c r="K37" s="145">
        <v>0.05</v>
      </c>
      <c r="L37" s="145"/>
      <c r="M37" s="145"/>
      <c r="N37" s="145"/>
      <c r="O37" s="147">
        <f>AC36</f>
        <v>111175.75</v>
      </c>
      <c r="P37" s="145"/>
      <c r="Q37" s="145"/>
      <c r="R37" s="145"/>
      <c r="S37" s="147"/>
      <c r="T37" s="145"/>
      <c r="U37" s="145"/>
      <c r="V37" s="145"/>
      <c r="W37" s="147">
        <f>Q18</f>
        <v>1.4</v>
      </c>
      <c r="X37" s="145"/>
      <c r="Y37" s="146">
        <f>Q15</f>
        <v>29.957999999999998</v>
      </c>
      <c r="Z37" s="145"/>
      <c r="AA37" s="144" t="s">
        <v>116</v>
      </c>
      <c r="AB37" s="145"/>
      <c r="AC37" s="147">
        <v>0</v>
      </c>
    </row>
    <row r="38" spans="1:32" x14ac:dyDescent="0.25">
      <c r="A38" s="148" t="s">
        <v>49</v>
      </c>
      <c r="B38" s="145"/>
      <c r="C38" s="145" t="s">
        <v>53</v>
      </c>
      <c r="D38" s="145"/>
      <c r="E38" s="144" t="s">
        <v>28</v>
      </c>
      <c r="F38" s="145"/>
      <c r="G38" s="147"/>
      <c r="H38" s="145"/>
      <c r="I38" s="147"/>
      <c r="J38" s="145"/>
      <c r="K38" s="145"/>
      <c r="L38" s="145"/>
      <c r="M38" s="145"/>
      <c r="N38" s="145"/>
      <c r="O38" s="147">
        <f>AC36</f>
        <v>111175.75</v>
      </c>
      <c r="P38" s="145"/>
      <c r="Q38" s="145"/>
      <c r="R38" s="145"/>
      <c r="S38" s="147"/>
      <c r="T38" s="145"/>
      <c r="U38" s="145"/>
      <c r="V38" s="145"/>
      <c r="W38" s="147"/>
      <c r="X38" s="145"/>
      <c r="Y38" s="146"/>
      <c r="Z38" s="145"/>
      <c r="AA38" s="145"/>
      <c r="AB38" s="145"/>
      <c r="AC38" s="147">
        <f>O38</f>
        <v>111175.75</v>
      </c>
    </row>
    <row r="39" spans="1:32" x14ac:dyDescent="0.25">
      <c r="A39" s="148" t="s">
        <v>51</v>
      </c>
      <c r="B39" s="145"/>
      <c r="C39" s="145" t="s">
        <v>54</v>
      </c>
      <c r="D39" s="145"/>
      <c r="E39" s="144" t="s">
        <v>43</v>
      </c>
      <c r="F39" s="145"/>
      <c r="G39" s="147"/>
      <c r="H39" s="145"/>
      <c r="I39" s="147"/>
      <c r="J39" s="145"/>
      <c r="K39" s="145"/>
      <c r="L39" s="145"/>
      <c r="M39" s="145"/>
      <c r="N39" s="145"/>
      <c r="O39" s="147"/>
      <c r="P39" s="145"/>
      <c r="Q39" s="147">
        <f>AC34</f>
        <v>11117.575250000002</v>
      </c>
      <c r="R39" s="145"/>
      <c r="S39" s="147"/>
      <c r="T39" s="145"/>
      <c r="U39" s="145"/>
      <c r="V39" s="145"/>
      <c r="W39" s="147"/>
      <c r="X39" s="145"/>
      <c r="Y39" s="146"/>
      <c r="Z39" s="145"/>
      <c r="AA39" s="145"/>
      <c r="AB39" s="145"/>
      <c r="AC39" s="147">
        <f>Q39</f>
        <v>11117.575250000002</v>
      </c>
    </row>
    <row r="40" spans="1:32" ht="4.5" customHeight="1" x14ac:dyDescent="0.25"/>
    <row r="41" spans="1:32" x14ac:dyDescent="0.25">
      <c r="A41" s="141" t="s">
        <v>55</v>
      </c>
      <c r="B41" s="142"/>
      <c r="C41" s="143" t="s">
        <v>56</v>
      </c>
      <c r="D41" s="143"/>
      <c r="E41" s="143"/>
      <c r="F41" s="143"/>
      <c r="G41" s="130"/>
      <c r="H41" s="130"/>
      <c r="I41" s="130"/>
      <c r="J41" s="130"/>
      <c r="K41" s="130"/>
      <c r="L41" s="130"/>
      <c r="M41" s="130"/>
      <c r="N41" s="130"/>
      <c r="O41" s="130"/>
      <c r="P41" s="130"/>
      <c r="Q41" s="130"/>
      <c r="R41" s="130"/>
      <c r="S41" s="130"/>
      <c r="T41" s="130"/>
      <c r="U41" s="130"/>
      <c r="V41" s="130"/>
      <c r="W41" s="130"/>
      <c r="X41" s="130"/>
      <c r="Y41" s="130"/>
      <c r="Z41" s="130"/>
      <c r="AA41" s="130"/>
      <c r="AB41" s="130"/>
      <c r="AC41" s="130"/>
    </row>
    <row r="42" spans="1:32" x14ac:dyDescent="0.25">
      <c r="A42" s="148" t="s">
        <v>57</v>
      </c>
      <c r="B42" s="145"/>
      <c r="C42" s="145" t="s">
        <v>62</v>
      </c>
      <c r="D42" s="145"/>
      <c r="E42" s="144" t="s">
        <v>28</v>
      </c>
      <c r="F42" s="145"/>
      <c r="G42" s="145"/>
      <c r="H42" s="145"/>
      <c r="I42" s="145"/>
      <c r="J42" s="145"/>
      <c r="K42" s="147">
        <v>1.3</v>
      </c>
      <c r="L42" s="145"/>
      <c r="M42" s="145"/>
      <c r="N42" s="145"/>
      <c r="O42" s="145"/>
      <c r="P42" s="145"/>
      <c r="Q42" s="147">
        <f>AC36*Q14</f>
        <v>21679.271250000002</v>
      </c>
      <c r="R42" s="145"/>
      <c r="S42" s="145"/>
      <c r="T42" s="145"/>
      <c r="U42" s="145"/>
      <c r="V42" s="145"/>
      <c r="W42" s="145"/>
      <c r="X42" s="145"/>
      <c r="Y42" s="146"/>
      <c r="Z42" s="145"/>
      <c r="AA42" s="145"/>
      <c r="AB42" s="145"/>
      <c r="AC42" s="147">
        <f>ROUND(Q42/K42,2)</f>
        <v>16676.36</v>
      </c>
    </row>
    <row r="43" spans="1:32" x14ac:dyDescent="0.25">
      <c r="A43" s="148" t="s">
        <v>58</v>
      </c>
      <c r="B43" s="145"/>
      <c r="C43" s="145" t="s">
        <v>63</v>
      </c>
      <c r="D43" s="145"/>
      <c r="E43" s="144" t="s">
        <v>43</v>
      </c>
      <c r="F43" s="145"/>
      <c r="G43" s="145"/>
      <c r="H43" s="145"/>
      <c r="I43" s="145"/>
      <c r="J43" s="145"/>
      <c r="K43" s="147">
        <v>0.3</v>
      </c>
      <c r="L43" s="145"/>
      <c r="M43" s="145"/>
      <c r="N43" s="145"/>
      <c r="O43" s="147">
        <f>AC42</f>
        <v>16676.36</v>
      </c>
      <c r="P43" s="145"/>
      <c r="Q43" s="147"/>
      <c r="R43" s="145"/>
      <c r="S43" s="145"/>
      <c r="T43" s="145"/>
      <c r="U43" s="145"/>
      <c r="V43" s="145"/>
      <c r="W43" s="145"/>
      <c r="X43" s="145"/>
      <c r="Y43" s="146"/>
      <c r="Z43" s="145"/>
      <c r="AA43" s="145"/>
      <c r="AB43" s="145"/>
      <c r="AC43" s="147">
        <f>ROUND(O43*K43,2)</f>
        <v>5002.91</v>
      </c>
    </row>
    <row r="44" spans="1:32" x14ac:dyDescent="0.25">
      <c r="A44" s="148" t="s">
        <v>59</v>
      </c>
      <c r="B44" s="145"/>
      <c r="C44" s="145" t="s">
        <v>42</v>
      </c>
      <c r="D44" s="145"/>
      <c r="E44" s="144" t="s">
        <v>43</v>
      </c>
      <c r="F44" s="145"/>
      <c r="G44" s="147">
        <f>Q12</f>
        <v>5</v>
      </c>
      <c r="H44" s="145"/>
      <c r="I44" s="147">
        <f>Q11</f>
        <v>22235.1505</v>
      </c>
      <c r="J44" s="145"/>
      <c r="K44" s="147"/>
      <c r="L44" s="145"/>
      <c r="M44" s="147">
        <f>Q14</f>
        <v>0.19500000000000001</v>
      </c>
      <c r="N44" s="145"/>
      <c r="O44" s="147"/>
      <c r="P44" s="145"/>
      <c r="Q44" s="147"/>
      <c r="R44" s="145"/>
      <c r="S44" s="145"/>
      <c r="T44" s="145"/>
      <c r="U44" s="145"/>
      <c r="V44" s="145"/>
      <c r="W44" s="145"/>
      <c r="X44" s="145"/>
      <c r="Y44" s="146"/>
      <c r="Z44" s="145"/>
      <c r="AA44" s="145"/>
      <c r="AB44" s="145"/>
      <c r="AC44" s="147">
        <f>ROUND(G44*I44*M44,2)</f>
        <v>21679.27</v>
      </c>
    </row>
    <row r="45" spans="1:32" x14ac:dyDescent="0.25">
      <c r="A45" s="148" t="s">
        <v>60</v>
      </c>
      <c r="B45" s="145"/>
      <c r="C45" s="145" t="s">
        <v>64</v>
      </c>
      <c r="D45" s="145"/>
      <c r="E45" s="144" t="s">
        <v>45</v>
      </c>
      <c r="F45" s="145"/>
      <c r="G45" s="147"/>
      <c r="H45" s="145"/>
      <c r="I45" s="147"/>
      <c r="J45" s="145"/>
      <c r="K45" s="147"/>
      <c r="L45" s="145"/>
      <c r="M45" s="147"/>
      <c r="N45" s="145"/>
      <c r="O45" s="147"/>
      <c r="P45" s="145"/>
      <c r="Q45" s="147">
        <f>AC44</f>
        <v>21679.27</v>
      </c>
      <c r="R45" s="145"/>
      <c r="S45" s="147">
        <f>Q17</f>
        <v>1.1499999999999999</v>
      </c>
      <c r="T45" s="145"/>
      <c r="U45" s="145"/>
      <c r="V45" s="145"/>
      <c r="W45" s="147">
        <f>Q18</f>
        <v>1.4</v>
      </c>
      <c r="X45" s="145"/>
      <c r="Y45" s="146">
        <f>Q15</f>
        <v>29.957999999999998</v>
      </c>
      <c r="Z45" s="145"/>
      <c r="AA45" s="144" t="s">
        <v>116</v>
      </c>
      <c r="AB45" s="145"/>
      <c r="AC45" s="147">
        <f>ROUND(Q45*S45*W45*Y45,2)</f>
        <v>1045642.79</v>
      </c>
    </row>
    <row r="46" spans="1:32" x14ac:dyDescent="0.25">
      <c r="A46" s="148" t="s">
        <v>61</v>
      </c>
      <c r="B46" s="145"/>
      <c r="C46" s="145" t="s">
        <v>54</v>
      </c>
      <c r="D46" s="145"/>
      <c r="E46" s="144" t="s">
        <v>43</v>
      </c>
      <c r="F46" s="145"/>
      <c r="G46" s="147">
        <f>Q12</f>
        <v>5</v>
      </c>
      <c r="H46" s="145"/>
      <c r="I46" s="147">
        <f>Q11</f>
        <v>22235.1505</v>
      </c>
      <c r="J46" s="145"/>
      <c r="K46" s="147"/>
      <c r="L46" s="145"/>
      <c r="M46" s="147">
        <f>Q14</f>
        <v>0.19500000000000001</v>
      </c>
      <c r="N46" s="145"/>
      <c r="O46" s="147"/>
      <c r="P46" s="145"/>
      <c r="Q46" s="147"/>
      <c r="R46" s="145"/>
      <c r="S46" s="147"/>
      <c r="T46" s="145"/>
      <c r="U46" s="145"/>
      <c r="V46" s="145"/>
      <c r="W46" s="147"/>
      <c r="X46" s="145"/>
      <c r="Y46" s="146"/>
      <c r="Z46" s="145"/>
      <c r="AA46" s="145"/>
      <c r="AB46" s="145"/>
      <c r="AC46" s="147">
        <f>ROUND(G46*I46*M46,2)</f>
        <v>21679.27</v>
      </c>
    </row>
    <row r="47" spans="1:32" ht="4.5" customHeight="1" x14ac:dyDescent="0.25"/>
    <row r="48" spans="1:32" x14ac:dyDescent="0.25">
      <c r="A48" s="141" t="s">
        <v>65</v>
      </c>
      <c r="B48" s="142"/>
      <c r="C48" s="143" t="s">
        <v>66</v>
      </c>
      <c r="D48" s="143"/>
      <c r="E48" s="143"/>
      <c r="F48" s="143"/>
      <c r="G48" s="130"/>
      <c r="H48" s="130"/>
      <c r="I48" s="130"/>
      <c r="J48" s="130"/>
      <c r="K48" s="130"/>
      <c r="L48" s="130"/>
      <c r="M48" s="130"/>
      <c r="N48" s="130"/>
      <c r="O48" s="130"/>
      <c r="P48" s="130"/>
      <c r="Q48" s="130"/>
      <c r="R48" s="130"/>
      <c r="S48" s="130"/>
      <c r="T48" s="130"/>
      <c r="U48" s="130"/>
      <c r="V48" s="130"/>
      <c r="W48" s="130"/>
      <c r="X48" s="130"/>
      <c r="Y48" s="130"/>
      <c r="Z48" s="130"/>
      <c r="AA48" s="130"/>
      <c r="AB48" s="130"/>
      <c r="AC48" s="130"/>
    </row>
    <row r="49" spans="1:29" ht="18" customHeight="1" x14ac:dyDescent="0.25">
      <c r="A49" s="148" t="s">
        <v>67</v>
      </c>
      <c r="B49" s="145"/>
      <c r="C49" s="145" t="s">
        <v>69</v>
      </c>
      <c r="D49" s="145"/>
      <c r="E49" s="144" t="s">
        <v>70</v>
      </c>
      <c r="F49" s="145"/>
      <c r="G49" s="145"/>
      <c r="H49" s="145"/>
      <c r="I49" s="147">
        <v>6</v>
      </c>
      <c r="J49" s="145"/>
      <c r="K49" s="147"/>
      <c r="L49" s="145"/>
      <c r="M49" s="145"/>
      <c r="N49" s="145"/>
      <c r="O49" s="145"/>
      <c r="P49" s="145"/>
      <c r="Q49" s="147"/>
      <c r="R49" s="145"/>
      <c r="S49" s="145"/>
      <c r="T49" s="145"/>
      <c r="U49" s="145"/>
      <c r="V49" s="145"/>
      <c r="W49" s="145"/>
      <c r="X49" s="145"/>
      <c r="Y49" s="146">
        <v>2</v>
      </c>
      <c r="Z49" s="145"/>
      <c r="AA49" s="156" t="s">
        <v>115</v>
      </c>
      <c r="AB49" s="145"/>
      <c r="AC49" s="147">
        <f>ROUND(I49*Y49,2)</f>
        <v>12</v>
      </c>
    </row>
    <row r="50" spans="1:29" ht="18" customHeight="1" x14ac:dyDescent="0.25">
      <c r="A50" s="148" t="s">
        <v>68</v>
      </c>
      <c r="B50" s="145"/>
      <c r="C50" s="145" t="s">
        <v>71</v>
      </c>
      <c r="D50" s="145"/>
      <c r="E50" s="144" t="s">
        <v>22</v>
      </c>
      <c r="F50" s="145"/>
      <c r="G50" s="145"/>
      <c r="H50" s="145"/>
      <c r="I50" s="147"/>
      <c r="J50" s="145"/>
      <c r="K50" s="147"/>
      <c r="L50" s="145"/>
      <c r="M50" s="145"/>
      <c r="N50" s="145"/>
      <c r="O50" s="145"/>
      <c r="P50" s="145"/>
      <c r="Q50" s="147"/>
      <c r="R50" s="145"/>
      <c r="S50" s="145"/>
      <c r="T50" s="145"/>
      <c r="U50" s="145"/>
      <c r="V50" s="145"/>
      <c r="W50" s="145"/>
      <c r="X50" s="145"/>
      <c r="Y50" s="146">
        <f>Y49</f>
        <v>2</v>
      </c>
      <c r="Z50" s="145"/>
      <c r="AA50" s="146">
        <v>2</v>
      </c>
      <c r="AB50" s="145"/>
      <c r="AC50" s="147">
        <f>ROUND(Y50*AA50,2)</f>
        <v>4</v>
      </c>
    </row>
    <row r="51" spans="1:29" ht="4.5" customHeight="1" x14ac:dyDescent="0.25"/>
    <row r="52" spans="1:29" x14ac:dyDescent="0.25">
      <c r="A52" s="141" t="s">
        <v>72</v>
      </c>
      <c r="B52" s="142"/>
      <c r="C52" s="143" t="s">
        <v>264</v>
      </c>
      <c r="D52" s="143"/>
      <c r="E52" s="143"/>
      <c r="F52" s="143"/>
      <c r="G52" s="130"/>
      <c r="H52" s="130"/>
      <c r="I52" s="130"/>
      <c r="J52" s="130"/>
      <c r="K52" s="130"/>
      <c r="L52" s="130"/>
      <c r="M52" s="130"/>
      <c r="N52" s="130"/>
      <c r="O52" s="130"/>
      <c r="P52" s="130"/>
      <c r="Q52" s="130"/>
      <c r="R52" s="130"/>
      <c r="S52" s="130"/>
      <c r="T52" s="130"/>
      <c r="U52" s="130"/>
      <c r="V52" s="130"/>
      <c r="W52" s="130"/>
      <c r="X52" s="130"/>
      <c r="Y52" s="130"/>
      <c r="Z52" s="130"/>
      <c r="AA52" s="130"/>
      <c r="AB52" s="130"/>
      <c r="AC52" s="130"/>
    </row>
    <row r="53" spans="1:29" x14ac:dyDescent="0.25">
      <c r="A53" s="148" t="s">
        <v>74</v>
      </c>
      <c r="B53" s="145"/>
      <c r="C53" s="145" t="s">
        <v>339</v>
      </c>
      <c r="D53" s="145"/>
      <c r="E53" s="144" t="s">
        <v>70</v>
      </c>
      <c r="F53" s="145"/>
      <c r="G53" s="145"/>
      <c r="H53" s="145"/>
      <c r="I53" s="147">
        <v>18</v>
      </c>
      <c r="J53" s="145"/>
      <c r="K53" s="147"/>
      <c r="L53" s="145"/>
      <c r="M53" s="145"/>
      <c r="N53" s="145"/>
      <c r="O53" s="145"/>
      <c r="P53" s="145"/>
      <c r="Q53" s="147"/>
      <c r="R53" s="145"/>
      <c r="S53" s="145"/>
      <c r="T53" s="145"/>
      <c r="U53" s="145"/>
      <c r="V53" s="145"/>
      <c r="W53" s="145"/>
      <c r="X53" s="145"/>
      <c r="Y53" s="146"/>
      <c r="Z53" s="145"/>
      <c r="AA53" s="145"/>
      <c r="AB53" s="145"/>
      <c r="AC53" s="147">
        <f>I53</f>
        <v>18</v>
      </c>
    </row>
    <row r="54" spans="1:29" ht="4.5" customHeight="1" x14ac:dyDescent="0.25"/>
    <row r="55" spans="1:29" x14ac:dyDescent="0.25">
      <c r="A55" s="141" t="s">
        <v>340</v>
      </c>
      <c r="B55" s="142"/>
      <c r="C55" s="143" t="s">
        <v>73</v>
      </c>
      <c r="D55" s="143"/>
      <c r="E55" s="143"/>
      <c r="F55" s="143"/>
      <c r="G55" s="130"/>
      <c r="H55" s="130"/>
      <c r="I55" s="130"/>
      <c r="J55" s="130"/>
      <c r="K55" s="130"/>
      <c r="L55" s="130"/>
      <c r="M55" s="130"/>
      <c r="N55" s="130"/>
      <c r="O55" s="130"/>
      <c r="P55" s="130"/>
      <c r="Q55" s="130"/>
      <c r="R55" s="130"/>
      <c r="S55" s="130"/>
      <c r="T55" s="130"/>
      <c r="U55" s="130"/>
      <c r="V55" s="130"/>
      <c r="W55" s="130"/>
      <c r="X55" s="130"/>
      <c r="Y55" s="130"/>
      <c r="Z55" s="130"/>
      <c r="AA55" s="130"/>
      <c r="AB55" s="130"/>
      <c r="AC55" s="130"/>
    </row>
    <row r="56" spans="1:29" x14ac:dyDescent="0.25">
      <c r="A56" s="148" t="s">
        <v>409</v>
      </c>
      <c r="B56" s="145"/>
      <c r="C56" s="145" t="s">
        <v>75</v>
      </c>
      <c r="D56" s="145"/>
      <c r="E56" s="144" t="s">
        <v>28</v>
      </c>
      <c r="F56" s="145"/>
      <c r="G56" s="145"/>
      <c r="H56" s="145"/>
      <c r="I56" s="147"/>
      <c r="J56" s="145"/>
      <c r="K56" s="147">
        <f>K42</f>
        <v>1.3</v>
      </c>
      <c r="L56" s="145"/>
      <c r="M56" s="145"/>
      <c r="N56" s="145"/>
      <c r="O56" s="145"/>
      <c r="P56" s="145"/>
      <c r="Q56" s="147">
        <f>Q45</f>
        <v>21679.27</v>
      </c>
      <c r="R56" s="145"/>
      <c r="S56" s="145"/>
      <c r="T56" s="145"/>
      <c r="U56" s="145"/>
      <c r="V56" s="145"/>
      <c r="W56" s="145"/>
      <c r="X56" s="145"/>
      <c r="Y56" s="146"/>
      <c r="Z56" s="145"/>
      <c r="AA56" s="145"/>
      <c r="AB56" s="145"/>
      <c r="AC56" s="147">
        <f>ROUND(Q56/K56,2)</f>
        <v>16676.36</v>
      </c>
    </row>
    <row r="66" spans="1:29" x14ac:dyDescent="0.25">
      <c r="A66" s="439">
        <f ca="1">TODAY()</f>
        <v>45040</v>
      </c>
      <c r="B66" s="439"/>
      <c r="C66" s="439"/>
      <c r="D66" s="439"/>
      <c r="E66" s="439"/>
      <c r="F66" s="439"/>
      <c r="G66" s="439"/>
      <c r="H66" s="439"/>
      <c r="I66" s="439"/>
      <c r="J66" s="439"/>
      <c r="K66" s="439"/>
      <c r="L66" s="439"/>
      <c r="M66" s="439"/>
      <c r="N66" s="439"/>
      <c r="O66" s="439"/>
      <c r="P66" s="439"/>
      <c r="Q66" s="439"/>
      <c r="R66" s="439"/>
      <c r="S66" s="439"/>
      <c r="T66" s="439"/>
      <c r="U66" s="439"/>
      <c r="V66" s="439"/>
      <c r="W66" s="439"/>
      <c r="X66" s="439"/>
      <c r="Y66" s="439"/>
      <c r="Z66" s="439"/>
      <c r="AA66" s="439"/>
      <c r="AB66" s="439"/>
      <c r="AC66" s="439"/>
    </row>
    <row r="67" spans="1:29" x14ac:dyDescent="0.25">
      <c r="A67" s="439" t="s">
        <v>342</v>
      </c>
      <c r="B67" s="439"/>
      <c r="C67" s="439"/>
      <c r="D67" s="439"/>
      <c r="E67" s="439"/>
      <c r="F67" s="439"/>
      <c r="G67" s="439"/>
      <c r="H67" s="439"/>
      <c r="I67" s="439"/>
      <c r="J67" s="439"/>
      <c r="K67" s="439"/>
      <c r="L67" s="439"/>
      <c r="M67" s="439"/>
      <c r="N67" s="439"/>
      <c r="O67" s="439"/>
      <c r="P67" s="439"/>
      <c r="Q67" s="439"/>
      <c r="R67" s="439"/>
      <c r="S67" s="439"/>
      <c r="T67" s="439"/>
      <c r="U67" s="439"/>
      <c r="V67" s="439"/>
      <c r="W67" s="439"/>
      <c r="X67" s="439"/>
      <c r="Y67" s="439"/>
      <c r="Z67" s="439"/>
      <c r="AA67" s="439"/>
      <c r="AB67" s="439"/>
      <c r="AC67" s="439"/>
    </row>
    <row r="68" spans="1:29" x14ac:dyDescent="0.25">
      <c r="A68" s="125"/>
      <c r="B68" s="125"/>
      <c r="C68" s="125"/>
      <c r="D68" s="125"/>
      <c r="E68" s="125"/>
      <c r="F68" s="125"/>
      <c r="G68" s="125"/>
      <c r="H68" s="125"/>
      <c r="I68" s="125"/>
      <c r="J68" s="125"/>
      <c r="K68" s="125"/>
      <c r="L68" s="125"/>
      <c r="M68" s="125"/>
      <c r="N68" s="125"/>
      <c r="O68" s="125"/>
      <c r="P68" s="125"/>
      <c r="Q68" s="125"/>
      <c r="R68" s="125"/>
      <c r="S68" s="125"/>
      <c r="T68" s="125"/>
      <c r="U68" s="125"/>
      <c r="V68" s="125"/>
      <c r="W68" s="125"/>
      <c r="X68" s="125"/>
      <c r="Y68" s="125"/>
      <c r="Z68" s="125"/>
      <c r="AA68" s="125"/>
      <c r="AB68" s="125"/>
      <c r="AC68" s="125"/>
    </row>
    <row r="69" spans="1:29" x14ac:dyDescent="0.25">
      <c r="A69" s="125"/>
      <c r="B69" s="125"/>
      <c r="C69" s="125"/>
      <c r="D69" s="125"/>
      <c r="E69" s="125"/>
      <c r="F69" s="125"/>
      <c r="G69" s="125"/>
      <c r="H69" s="125"/>
      <c r="I69" s="125"/>
      <c r="J69" s="125"/>
      <c r="K69" s="125"/>
      <c r="L69" s="125"/>
      <c r="M69" s="125"/>
      <c r="N69" s="125"/>
      <c r="O69" s="125"/>
      <c r="P69" s="125"/>
      <c r="Q69" s="125"/>
      <c r="R69" s="125"/>
      <c r="S69" s="125"/>
      <c r="T69" s="125"/>
      <c r="U69" s="125"/>
      <c r="V69" s="125"/>
      <c r="W69" s="125"/>
      <c r="X69" s="125"/>
      <c r="Y69" s="125"/>
      <c r="Z69" s="125"/>
      <c r="AA69" s="125"/>
      <c r="AB69" s="125"/>
      <c r="AC69" s="125"/>
    </row>
    <row r="92" spans="1:29" x14ac:dyDescent="0.25">
      <c r="A92" s="439">
        <f ca="1">TODAY()</f>
        <v>45040</v>
      </c>
      <c r="B92" s="439"/>
      <c r="C92" s="439"/>
      <c r="D92" s="439"/>
      <c r="E92" s="439"/>
      <c r="F92" s="439"/>
      <c r="G92" s="439"/>
      <c r="H92" s="439"/>
      <c r="I92" s="439"/>
      <c r="J92" s="439"/>
      <c r="K92" s="439"/>
      <c r="L92" s="439"/>
      <c r="M92" s="439"/>
      <c r="N92" s="439"/>
      <c r="O92" s="439"/>
      <c r="P92" s="439"/>
      <c r="Q92" s="439"/>
      <c r="R92" s="439"/>
      <c r="S92" s="439"/>
      <c r="T92" s="439"/>
      <c r="U92" s="439"/>
      <c r="V92" s="439"/>
      <c r="W92" s="439"/>
      <c r="X92" s="439"/>
      <c r="Y92" s="439"/>
      <c r="Z92" s="439"/>
      <c r="AA92" s="439"/>
      <c r="AB92" s="439"/>
      <c r="AC92" s="439"/>
    </row>
    <row r="93" spans="1:29" x14ac:dyDescent="0.25">
      <c r="A93" s="439" t="s">
        <v>82</v>
      </c>
      <c r="B93" s="439"/>
      <c r="C93" s="439"/>
      <c r="D93" s="439"/>
      <c r="E93" s="439"/>
      <c r="F93" s="439"/>
      <c r="G93" s="439"/>
      <c r="H93" s="439"/>
      <c r="I93" s="439"/>
      <c r="J93" s="439"/>
      <c r="K93" s="439"/>
      <c r="L93" s="439"/>
      <c r="M93" s="439"/>
      <c r="N93" s="439"/>
      <c r="O93" s="439"/>
      <c r="P93" s="439"/>
      <c r="Q93" s="439"/>
      <c r="R93" s="439"/>
      <c r="S93" s="439"/>
      <c r="T93" s="439"/>
      <c r="U93" s="439"/>
      <c r="V93" s="439"/>
      <c r="W93" s="439"/>
      <c r="X93" s="439"/>
      <c r="Y93" s="439"/>
      <c r="Z93" s="439"/>
      <c r="AA93" s="439"/>
      <c r="AB93" s="439"/>
      <c r="AC93" s="439"/>
    </row>
    <row r="94" spans="1:29" x14ac:dyDescent="0.25">
      <c r="A94" s="125"/>
      <c r="B94" s="125"/>
      <c r="C94" s="125"/>
      <c r="D94" s="125"/>
      <c r="E94" s="125"/>
      <c r="F94" s="125"/>
      <c r="G94" s="125"/>
      <c r="H94" s="125"/>
      <c r="I94" s="125"/>
      <c r="J94" s="125"/>
      <c r="K94" s="125"/>
      <c r="L94" s="125"/>
      <c r="M94" s="125"/>
      <c r="N94" s="125"/>
      <c r="O94" s="125"/>
      <c r="P94" s="125"/>
      <c r="Q94" s="125"/>
      <c r="R94" s="125"/>
      <c r="S94" s="125"/>
      <c r="T94" s="125"/>
      <c r="U94" s="125"/>
      <c r="V94" s="125"/>
      <c r="W94" s="125"/>
      <c r="X94" s="125"/>
      <c r="Y94" s="125"/>
      <c r="Z94" s="125"/>
      <c r="AA94" s="125"/>
      <c r="AB94" s="125"/>
      <c r="AC94" s="125"/>
    </row>
    <row r="95" spans="1:29" x14ac:dyDescent="0.25">
      <c r="A95" s="125"/>
      <c r="B95" s="125"/>
      <c r="C95" s="125"/>
      <c r="D95" s="125"/>
      <c r="E95" s="125"/>
      <c r="F95" s="125"/>
      <c r="G95" s="125"/>
      <c r="H95" s="125"/>
      <c r="I95" s="125"/>
      <c r="J95" s="125"/>
      <c r="K95" s="125"/>
      <c r="L95" s="125"/>
      <c r="M95" s="125"/>
      <c r="N95" s="125"/>
      <c r="O95" s="125"/>
      <c r="P95" s="125"/>
      <c r="Q95" s="125"/>
      <c r="R95" s="125"/>
      <c r="S95" s="125"/>
      <c r="T95" s="125"/>
      <c r="U95" s="125"/>
      <c r="V95" s="125"/>
      <c r="W95" s="125"/>
      <c r="X95" s="125"/>
      <c r="Y95" s="125"/>
      <c r="Z95" s="125"/>
      <c r="AA95" s="125"/>
      <c r="AB95" s="125"/>
      <c r="AC95" s="125"/>
    </row>
  </sheetData>
  <mergeCells count="12">
    <mergeCell ref="A1:Y6"/>
    <mergeCell ref="A8:AC8"/>
    <mergeCell ref="A10:AC10"/>
    <mergeCell ref="A66:AC66"/>
    <mergeCell ref="A67:AC67"/>
    <mergeCell ref="A92:AC92"/>
    <mergeCell ref="A93:AC93"/>
    <mergeCell ref="G19:AC19"/>
    <mergeCell ref="A19:A21"/>
    <mergeCell ref="C19:C21"/>
    <mergeCell ref="E19:E21"/>
    <mergeCell ref="S34:AA34"/>
  </mergeCells>
  <pageMargins left="0.51181102362204722" right="0.51181102362204722" top="0.78740157480314965" bottom="0.78740157480314965" header="0.31496062992125984" footer="0.31496062992125984"/>
  <pageSetup paperSize="9" scale="66" orientation="landscape" r:id="rId1"/>
  <rowBreaks count="2" manualBreakCount="2">
    <brk id="69" max="28" man="1"/>
    <brk id="80" max="28" man="1"/>
  </rowBreaks>
  <ignoredErrors>
    <ignoredError sqref="AC30" formula="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C53"/>
  <sheetViews>
    <sheetView showGridLines="0" view="pageBreakPreview" topLeftCell="A10" zoomScale="85" zoomScaleNormal="100" zoomScaleSheetLayoutView="85" workbookViewId="0">
      <selection activeCell="G19" sqref="G19:AC19"/>
    </sheetView>
  </sheetViews>
  <sheetFormatPr defaultRowHeight="14.4" x14ac:dyDescent="0.3"/>
  <cols>
    <col min="1" max="1" width="11.5546875" bestFit="1" customWidth="1"/>
    <col min="2" max="2" width="0.33203125" customWidth="1"/>
    <col min="3" max="3" width="43.5546875" customWidth="1"/>
    <col min="4" max="4" width="0.44140625" customWidth="1"/>
    <col min="5" max="5" width="6.6640625" bestFit="1" customWidth="1"/>
    <col min="6" max="6" width="0.33203125" customWidth="1"/>
    <col min="7" max="7" width="8.88671875" bestFit="1" customWidth="1"/>
    <col min="8" max="8" width="0.33203125" customWidth="1"/>
    <col min="9" max="9" width="9.109375" customWidth="1"/>
    <col min="10" max="10" width="0.33203125" customWidth="1"/>
    <col min="12" max="12" width="0.33203125" customWidth="1"/>
    <col min="13" max="13" width="9.5546875" bestFit="1" customWidth="1"/>
    <col min="14" max="14" width="0.33203125" customWidth="1"/>
    <col min="15" max="15" width="13.44140625" customWidth="1"/>
    <col min="16" max="16" width="0.33203125" customWidth="1"/>
    <col min="17" max="17" width="6" customWidth="1"/>
    <col min="18" max="18" width="0.44140625" customWidth="1"/>
    <col min="19" max="19" width="11.33203125" customWidth="1"/>
    <col min="20" max="20" width="0.44140625" customWidth="1"/>
    <col min="21" max="21" width="18.6640625" customWidth="1"/>
    <col min="22" max="22" width="0.44140625" customWidth="1"/>
    <col min="23" max="23" width="12.33203125" bestFit="1" customWidth="1"/>
    <col min="24" max="24" width="0.44140625" customWidth="1"/>
    <col min="25" max="25" width="14.109375" customWidth="1"/>
    <col min="26" max="26" width="0.44140625" customWidth="1"/>
    <col min="27" max="27" width="22.5546875" customWidth="1"/>
    <col min="28" max="28" width="0.44140625" customWidth="1"/>
    <col min="29" max="29" width="18.44140625" customWidth="1"/>
  </cols>
  <sheetData>
    <row r="1" spans="1:29" x14ac:dyDescent="0.3">
      <c r="A1" s="506"/>
      <c r="B1" s="507"/>
      <c r="C1" s="507"/>
      <c r="D1" s="507"/>
      <c r="E1" s="507"/>
      <c r="F1" s="507"/>
      <c r="G1" s="507"/>
      <c r="H1" s="507"/>
      <c r="I1" s="507"/>
      <c r="J1" s="507"/>
      <c r="K1" s="507"/>
      <c r="L1" s="507"/>
      <c r="M1" s="507"/>
      <c r="N1" s="507"/>
      <c r="O1" s="507"/>
      <c r="P1" s="507"/>
      <c r="Q1" s="507"/>
      <c r="R1" s="507"/>
      <c r="S1" s="507"/>
      <c r="T1" s="507"/>
      <c r="U1" s="507"/>
      <c r="V1" s="507"/>
      <c r="W1" s="507"/>
      <c r="X1" s="507"/>
      <c r="Y1" s="507"/>
      <c r="Z1" s="507"/>
      <c r="AA1" s="512"/>
      <c r="AB1" s="513"/>
      <c r="AC1" s="514"/>
    </row>
    <row r="2" spans="1:29" x14ac:dyDescent="0.3">
      <c r="A2" s="508"/>
      <c r="B2" s="509"/>
      <c r="C2" s="509"/>
      <c r="D2" s="509"/>
      <c r="E2" s="509"/>
      <c r="F2" s="509"/>
      <c r="G2" s="509"/>
      <c r="H2" s="509"/>
      <c r="I2" s="509"/>
      <c r="J2" s="509"/>
      <c r="K2" s="509"/>
      <c r="L2" s="509"/>
      <c r="M2" s="509"/>
      <c r="N2" s="509"/>
      <c r="O2" s="509"/>
      <c r="P2" s="509"/>
      <c r="Q2" s="509"/>
      <c r="R2" s="509"/>
      <c r="S2" s="509"/>
      <c r="T2" s="509"/>
      <c r="U2" s="509"/>
      <c r="V2" s="509"/>
      <c r="W2" s="509"/>
      <c r="X2" s="509"/>
      <c r="Y2" s="509"/>
      <c r="Z2" s="509"/>
      <c r="AA2" s="515"/>
      <c r="AB2" s="516"/>
      <c r="AC2" s="517"/>
    </row>
    <row r="3" spans="1:29" x14ac:dyDescent="0.3">
      <c r="A3" s="508"/>
      <c r="B3" s="509"/>
      <c r="C3" s="509"/>
      <c r="D3" s="509"/>
      <c r="E3" s="509"/>
      <c r="F3" s="509"/>
      <c r="G3" s="509"/>
      <c r="H3" s="509"/>
      <c r="I3" s="509"/>
      <c r="J3" s="509"/>
      <c r="K3" s="509"/>
      <c r="L3" s="509"/>
      <c r="M3" s="509"/>
      <c r="N3" s="509"/>
      <c r="O3" s="509"/>
      <c r="P3" s="509"/>
      <c r="Q3" s="509"/>
      <c r="R3" s="509"/>
      <c r="S3" s="509"/>
      <c r="T3" s="509"/>
      <c r="U3" s="509"/>
      <c r="V3" s="509"/>
      <c r="W3" s="509"/>
      <c r="X3" s="509"/>
      <c r="Y3" s="509"/>
      <c r="Z3" s="509"/>
      <c r="AA3" s="515"/>
      <c r="AB3" s="516"/>
      <c r="AC3" s="517"/>
    </row>
    <row r="4" spans="1:29" x14ac:dyDescent="0.3">
      <c r="A4" s="508"/>
      <c r="B4" s="509"/>
      <c r="C4" s="509"/>
      <c r="D4" s="509"/>
      <c r="E4" s="509"/>
      <c r="F4" s="509"/>
      <c r="G4" s="509"/>
      <c r="H4" s="509"/>
      <c r="I4" s="509"/>
      <c r="J4" s="509"/>
      <c r="K4" s="509"/>
      <c r="L4" s="509"/>
      <c r="M4" s="509"/>
      <c r="N4" s="509"/>
      <c r="O4" s="509"/>
      <c r="P4" s="509"/>
      <c r="Q4" s="509"/>
      <c r="R4" s="509"/>
      <c r="S4" s="509"/>
      <c r="T4" s="509"/>
      <c r="U4" s="509"/>
      <c r="V4" s="509"/>
      <c r="W4" s="509"/>
      <c r="X4" s="509"/>
      <c r="Y4" s="509"/>
      <c r="Z4" s="509"/>
      <c r="AA4" s="515"/>
      <c r="AB4" s="516"/>
      <c r="AC4" s="517"/>
    </row>
    <row r="5" spans="1:29" x14ac:dyDescent="0.3">
      <c r="A5" s="508"/>
      <c r="B5" s="509"/>
      <c r="C5" s="509"/>
      <c r="D5" s="509"/>
      <c r="E5" s="509"/>
      <c r="F5" s="509"/>
      <c r="G5" s="509"/>
      <c r="H5" s="509"/>
      <c r="I5" s="509"/>
      <c r="J5" s="509"/>
      <c r="K5" s="509"/>
      <c r="L5" s="509"/>
      <c r="M5" s="509"/>
      <c r="N5" s="509"/>
      <c r="O5" s="509"/>
      <c r="P5" s="509"/>
      <c r="Q5" s="509"/>
      <c r="R5" s="509"/>
      <c r="S5" s="509"/>
      <c r="T5" s="509"/>
      <c r="U5" s="509"/>
      <c r="V5" s="509"/>
      <c r="W5" s="509"/>
      <c r="X5" s="509"/>
      <c r="Y5" s="509"/>
      <c r="Z5" s="509"/>
      <c r="AA5" s="515"/>
      <c r="AB5" s="516"/>
      <c r="AC5" s="517"/>
    </row>
    <row r="6" spans="1:29" x14ac:dyDescent="0.3">
      <c r="A6" s="510"/>
      <c r="B6" s="511"/>
      <c r="C6" s="511"/>
      <c r="D6" s="511"/>
      <c r="E6" s="511"/>
      <c r="F6" s="511"/>
      <c r="G6" s="511"/>
      <c r="H6" s="511"/>
      <c r="I6" s="511"/>
      <c r="J6" s="511"/>
      <c r="K6" s="511"/>
      <c r="L6" s="511"/>
      <c r="M6" s="511"/>
      <c r="N6" s="511"/>
      <c r="O6" s="511"/>
      <c r="P6" s="511"/>
      <c r="Q6" s="511"/>
      <c r="R6" s="511"/>
      <c r="S6" s="511"/>
      <c r="T6" s="511"/>
      <c r="U6" s="511"/>
      <c r="V6" s="511"/>
      <c r="W6" s="511"/>
      <c r="X6" s="511"/>
      <c r="Y6" s="511"/>
      <c r="Z6" s="511"/>
      <c r="AA6" s="518"/>
      <c r="AB6" s="519"/>
      <c r="AC6" s="520"/>
    </row>
    <row r="8" spans="1:29" ht="76.5" customHeight="1" x14ac:dyDescent="0.3">
      <c r="A8" s="503" t="s">
        <v>410</v>
      </c>
      <c r="B8" s="504"/>
      <c r="C8" s="504"/>
      <c r="D8" s="504"/>
      <c r="E8" s="504"/>
      <c r="F8" s="504"/>
      <c r="G8" s="504"/>
      <c r="H8" s="504"/>
      <c r="I8" s="504"/>
      <c r="J8" s="504"/>
      <c r="K8" s="504"/>
      <c r="L8" s="504"/>
      <c r="M8" s="504"/>
      <c r="N8" s="504"/>
      <c r="O8" s="504"/>
      <c r="P8" s="504"/>
      <c r="Q8" s="504"/>
      <c r="R8" s="504"/>
      <c r="S8" s="504"/>
      <c r="T8" s="504"/>
      <c r="U8" s="504"/>
      <c r="V8" s="504"/>
      <c r="W8" s="504"/>
      <c r="X8" s="504"/>
      <c r="Y8" s="504"/>
      <c r="Z8" s="504"/>
      <c r="AA8" s="504"/>
      <c r="AB8" s="6"/>
      <c r="AC8" s="7"/>
    </row>
    <row r="9" spans="1:29" ht="3.75" customHeight="1" x14ac:dyDescent="0.3"/>
    <row r="10" spans="1:29" x14ac:dyDescent="0.3">
      <c r="A10" s="522" t="s">
        <v>111</v>
      </c>
      <c r="B10" s="522"/>
      <c r="C10" s="522"/>
      <c r="D10" s="522"/>
      <c r="E10" s="522"/>
      <c r="F10" s="522"/>
      <c r="G10" s="522"/>
      <c r="H10" s="522"/>
      <c r="I10" s="522"/>
      <c r="J10" s="522"/>
      <c r="K10" s="522"/>
      <c r="L10" s="522"/>
      <c r="M10" s="522"/>
      <c r="N10" s="522"/>
      <c r="O10" s="522"/>
      <c r="P10" s="522"/>
      <c r="Q10" s="522"/>
      <c r="R10" s="522"/>
      <c r="S10" s="522"/>
      <c r="T10" s="522"/>
      <c r="U10" s="522"/>
      <c r="V10" s="522"/>
      <c r="W10" s="522"/>
      <c r="X10" s="522"/>
      <c r="Y10" s="522"/>
      <c r="Z10" s="522"/>
      <c r="AA10" s="522"/>
      <c r="AB10" s="522"/>
      <c r="AC10" s="522"/>
    </row>
    <row r="11" spans="1:29" x14ac:dyDescent="0.3">
      <c r="I11" s="10"/>
      <c r="K11" s="10"/>
      <c r="M11" s="10"/>
      <c r="O11" s="19"/>
      <c r="Q11" s="10"/>
    </row>
    <row r="12" spans="1:29" x14ac:dyDescent="0.3">
      <c r="M12" s="10" t="s">
        <v>89</v>
      </c>
      <c r="O12" s="10"/>
      <c r="Q12" s="10"/>
      <c r="S12" s="29">
        <v>0.2</v>
      </c>
      <c r="U12" s="10"/>
    </row>
    <row r="13" spans="1:29" x14ac:dyDescent="0.3">
      <c r="M13" s="10" t="s">
        <v>90</v>
      </c>
      <c r="O13" s="10"/>
      <c r="Q13" s="10"/>
      <c r="S13" s="19">
        <v>1.5</v>
      </c>
      <c r="U13" s="10" t="s">
        <v>93</v>
      </c>
    </row>
    <row r="14" spans="1:29" x14ac:dyDescent="0.3">
      <c r="M14" s="10" t="s">
        <v>114</v>
      </c>
      <c r="O14" s="10"/>
      <c r="Q14" s="10"/>
      <c r="S14" s="19">
        <v>0.2</v>
      </c>
      <c r="U14" s="10" t="s">
        <v>70</v>
      </c>
    </row>
    <row r="15" spans="1:29" x14ac:dyDescent="0.3">
      <c r="M15" s="10" t="s">
        <v>112</v>
      </c>
      <c r="O15" s="10"/>
      <c r="Q15" s="10"/>
      <c r="S15" s="19">
        <v>20</v>
      </c>
      <c r="U15" s="10" t="s">
        <v>70</v>
      </c>
    </row>
    <row r="16" spans="1:29" x14ac:dyDescent="0.3">
      <c r="M16" s="10" t="s">
        <v>113</v>
      </c>
      <c r="O16" s="10"/>
      <c r="Q16" s="10"/>
      <c r="S16" s="19">
        <v>5</v>
      </c>
      <c r="U16" s="10" t="s">
        <v>70</v>
      </c>
    </row>
    <row r="17" spans="1:29" x14ac:dyDescent="0.3">
      <c r="I17" s="10"/>
      <c r="K17" s="10"/>
      <c r="M17" s="10"/>
      <c r="O17" s="19"/>
      <c r="Q17" s="10"/>
    </row>
    <row r="18" spans="1:29" x14ac:dyDescent="0.3">
      <c r="I18" s="10"/>
      <c r="K18" s="10"/>
      <c r="M18" s="10"/>
      <c r="O18" s="19"/>
      <c r="Q18" s="10"/>
    </row>
    <row r="19" spans="1:29" x14ac:dyDescent="0.3">
      <c r="I19" s="10"/>
      <c r="K19" s="10"/>
      <c r="M19" s="10"/>
      <c r="O19" s="19"/>
      <c r="Q19" s="10"/>
    </row>
    <row r="20" spans="1:29" s="5" customFormat="1" ht="15.6" x14ac:dyDescent="0.3">
      <c r="A20" s="505" t="s">
        <v>117</v>
      </c>
      <c r="B20" s="20"/>
      <c r="C20" s="505" t="s">
        <v>118</v>
      </c>
      <c r="E20" s="505" t="s">
        <v>119</v>
      </c>
      <c r="F20" s="505"/>
      <c r="G20" s="505"/>
      <c r="H20" s="505"/>
      <c r="I20" s="505"/>
      <c r="J20" s="505"/>
      <c r="K20" s="505"/>
      <c r="L20" s="505"/>
      <c r="M20" s="505"/>
      <c r="N20" s="505"/>
      <c r="O20" s="505"/>
      <c r="P20" s="505"/>
      <c r="Q20" s="505"/>
      <c r="S20" s="505" t="s">
        <v>120</v>
      </c>
      <c r="U20" s="505" t="s">
        <v>121</v>
      </c>
      <c r="W20" s="505" t="s">
        <v>122</v>
      </c>
      <c r="Y20" s="505" t="s">
        <v>123</v>
      </c>
      <c r="AA20" s="505" t="s">
        <v>124</v>
      </c>
      <c r="AC20" s="505" t="s">
        <v>125</v>
      </c>
    </row>
    <row r="21" spans="1:29" s="5" customFormat="1" ht="15.6" x14ac:dyDescent="0.3">
      <c r="A21" s="505"/>
      <c r="B21" s="20"/>
      <c r="C21" s="505"/>
      <c r="E21" s="523"/>
      <c r="F21" s="523"/>
      <c r="G21" s="523"/>
      <c r="H21" s="523"/>
      <c r="I21" s="523"/>
      <c r="J21" s="523"/>
      <c r="K21" s="523"/>
      <c r="L21" s="523"/>
      <c r="M21" s="523"/>
      <c r="N21" s="523"/>
      <c r="O21" s="523"/>
      <c r="P21" s="523"/>
      <c r="Q21" s="523"/>
      <c r="S21" s="505" t="s">
        <v>105</v>
      </c>
      <c r="U21" s="505" t="s">
        <v>108</v>
      </c>
      <c r="W21" s="505" t="s">
        <v>101</v>
      </c>
      <c r="Y21" s="505" t="s">
        <v>102</v>
      </c>
      <c r="AA21" s="505" t="s">
        <v>103</v>
      </c>
      <c r="AC21" s="505" t="s">
        <v>103</v>
      </c>
    </row>
    <row r="22" spans="1:29" s="5" customFormat="1" ht="4.5" customHeight="1" x14ac:dyDescent="0.3">
      <c r="A22" s="20"/>
      <c r="B22" s="20"/>
      <c r="C22" s="20"/>
      <c r="E22" s="30"/>
      <c r="F22" s="30"/>
      <c r="G22" s="30"/>
      <c r="H22" s="30"/>
      <c r="I22" s="30"/>
      <c r="J22" s="30"/>
      <c r="K22" s="30"/>
      <c r="L22" s="30"/>
      <c r="M22" s="30"/>
      <c r="N22" s="30"/>
      <c r="O22" s="30"/>
      <c r="P22" s="30"/>
      <c r="Q22" s="30"/>
      <c r="S22" s="20"/>
      <c r="U22" s="20"/>
      <c r="W22" s="20"/>
      <c r="Y22" s="20"/>
      <c r="AA22" s="20"/>
      <c r="AC22" s="20"/>
    </row>
    <row r="23" spans="1:29" s="10" customFormat="1" ht="15" customHeight="1" x14ac:dyDescent="0.3">
      <c r="A23" s="21" t="s">
        <v>126</v>
      </c>
      <c r="B23" s="22"/>
      <c r="C23" s="21" t="s">
        <v>260</v>
      </c>
      <c r="D23" s="22"/>
      <c r="E23" s="21" t="s">
        <v>128</v>
      </c>
      <c r="F23" s="21"/>
      <c r="G23" s="21">
        <v>0</v>
      </c>
      <c r="H23" s="21"/>
      <c r="I23" s="23">
        <v>0</v>
      </c>
      <c r="J23" s="21"/>
      <c r="K23" s="21" t="s">
        <v>129</v>
      </c>
      <c r="L23" s="21"/>
      <c r="M23" s="21" t="s">
        <v>128</v>
      </c>
      <c r="N23" s="21"/>
      <c r="O23" s="31">
        <v>1111</v>
      </c>
      <c r="P23" s="21"/>
      <c r="Q23" s="23">
        <v>15.15</v>
      </c>
      <c r="R23" s="21"/>
      <c r="S23" s="23">
        <f>ROUND((O23-G23)*$S$15+Q23-I23,2)</f>
        <v>22235.15</v>
      </c>
      <c r="T23" s="21"/>
      <c r="U23" s="23">
        <f>ROUND($S$23*$S$16*(1+$S$12)*$S$14,2)</f>
        <v>26682.18</v>
      </c>
      <c r="V23" s="21"/>
      <c r="W23" s="23">
        <f>ROUND(U23*$S$13,2)</f>
        <v>40023.269999999997</v>
      </c>
      <c r="X23" s="21"/>
      <c r="Y23" s="23">
        <v>18.84</v>
      </c>
      <c r="Z23" s="21"/>
      <c r="AA23" s="23">
        <f>ROUND(S23/2000,3)</f>
        <v>11.118</v>
      </c>
      <c r="AB23" s="21"/>
      <c r="AC23" s="23">
        <f>W23*(Y23+AA23)</f>
        <v>1199017.1226599999</v>
      </c>
    </row>
    <row r="24" spans="1:29" s="10" customFormat="1" ht="15" hidden="1" customHeight="1" x14ac:dyDescent="0.3">
      <c r="A24" s="21" t="s">
        <v>258</v>
      </c>
      <c r="B24" s="22"/>
      <c r="C24" s="21" t="s">
        <v>261</v>
      </c>
      <c r="D24" s="22"/>
      <c r="E24" s="21" t="s">
        <v>128</v>
      </c>
      <c r="F24" s="21"/>
      <c r="G24" s="21"/>
      <c r="H24" s="21"/>
      <c r="I24" s="23">
        <v>0</v>
      </c>
      <c r="J24" s="21"/>
      <c r="K24" s="21" t="s">
        <v>129</v>
      </c>
      <c r="L24" s="21"/>
      <c r="M24" s="21" t="s">
        <v>128</v>
      </c>
      <c r="N24" s="21"/>
      <c r="O24" s="31"/>
      <c r="P24" s="21"/>
      <c r="Q24" s="23">
        <v>0</v>
      </c>
      <c r="R24" s="21"/>
      <c r="S24" s="23">
        <f>ROUND((O24-G24)*$S$15+Q24-I24,2)</f>
        <v>0</v>
      </c>
      <c r="T24" s="21"/>
      <c r="U24" s="23">
        <f>ROUND($S$24*$S$16*(1+$S$12)*$S$14,2)</f>
        <v>0</v>
      </c>
      <c r="V24" s="21"/>
      <c r="W24" s="23">
        <f t="shared" ref="W24:W25" si="0">ROUND(U24*$S$13,2)</f>
        <v>0</v>
      </c>
      <c r="X24" s="21"/>
      <c r="Y24" s="23">
        <v>0.1</v>
      </c>
      <c r="Z24" s="21"/>
      <c r="AA24" s="23">
        <f>ROUND(S24/2000,3)</f>
        <v>0</v>
      </c>
      <c r="AB24" s="21"/>
      <c r="AC24" s="23">
        <f>W24*(Y24+AA24)</f>
        <v>0</v>
      </c>
    </row>
    <row r="25" spans="1:29" s="10" customFormat="1" ht="15" hidden="1" customHeight="1" x14ac:dyDescent="0.3">
      <c r="A25" s="21" t="s">
        <v>259</v>
      </c>
      <c r="B25" s="22"/>
      <c r="C25" s="21" t="s">
        <v>262</v>
      </c>
      <c r="D25" s="22"/>
      <c r="E25" s="21" t="s">
        <v>128</v>
      </c>
      <c r="F25" s="21"/>
      <c r="G25" s="21"/>
      <c r="H25" s="21"/>
      <c r="I25" s="23">
        <v>0</v>
      </c>
      <c r="J25" s="21"/>
      <c r="K25" s="21" t="s">
        <v>129</v>
      </c>
      <c r="L25" s="21"/>
      <c r="M25" s="21" t="s">
        <v>128</v>
      </c>
      <c r="N25" s="21"/>
      <c r="O25" s="31"/>
      <c r="P25" s="21"/>
      <c r="Q25" s="23">
        <v>0</v>
      </c>
      <c r="R25" s="21"/>
      <c r="S25" s="23">
        <f>ROUND((O25-G25)*$S$15+Q25-I25,2)</f>
        <v>0</v>
      </c>
      <c r="T25" s="21"/>
      <c r="U25" s="23">
        <f>ROUND($S$24*$S$16*(1+$S$12)*$S$14,2)</f>
        <v>0</v>
      </c>
      <c r="V25" s="21"/>
      <c r="W25" s="23">
        <f t="shared" si="0"/>
        <v>0</v>
      </c>
      <c r="X25" s="21"/>
      <c r="Y25" s="23">
        <v>0.1</v>
      </c>
      <c r="Z25" s="21"/>
      <c r="AA25" s="23">
        <f>ROUND(S25/2000,3)</f>
        <v>0</v>
      </c>
      <c r="AB25" s="21"/>
      <c r="AC25" s="23">
        <f>W25*(Y25+AA25)</f>
        <v>0</v>
      </c>
    </row>
    <row r="26" spans="1:29" s="28" customFormat="1" x14ac:dyDescent="0.3">
      <c r="A26" s="24"/>
      <c r="B26" s="25"/>
      <c r="C26" s="26"/>
      <c r="D26" s="25"/>
      <c r="E26" s="25"/>
      <c r="F26" s="25"/>
      <c r="G26" s="27"/>
      <c r="H26" s="25"/>
      <c r="I26" s="25"/>
      <c r="J26" s="25"/>
      <c r="K26" s="27"/>
      <c r="L26" s="25"/>
      <c r="M26" s="25"/>
      <c r="N26" s="25"/>
      <c r="O26" s="25"/>
      <c r="P26" s="25"/>
      <c r="Q26" s="25"/>
      <c r="R26" s="25"/>
      <c r="S26" s="32">
        <f>SUM(S23:S25)</f>
        <v>22235.15</v>
      </c>
      <c r="T26" s="25"/>
      <c r="U26" s="32">
        <f>SUM(U23:U25)</f>
        <v>26682.18</v>
      </c>
      <c r="V26" s="25"/>
      <c r="W26" s="32">
        <f>SUM(W23:W25)</f>
        <v>40023.269999999997</v>
      </c>
      <c r="X26" s="25"/>
      <c r="Y26" s="25"/>
      <c r="Z26" s="25"/>
      <c r="AA26" s="27"/>
      <c r="AB26" s="25"/>
      <c r="AC26" s="32">
        <f>SUM(AC23:AC25)</f>
        <v>1199017.1226599999</v>
      </c>
    </row>
    <row r="28" spans="1:29" x14ac:dyDescent="0.3">
      <c r="S28" s="81"/>
      <c r="Y28" s="33" t="s">
        <v>116</v>
      </c>
      <c r="Z28" s="33"/>
      <c r="AA28" s="33">
        <f>AC26/W26</f>
        <v>29.957999999999998</v>
      </c>
      <c r="AB28" s="33"/>
      <c r="AC28" s="34" t="s">
        <v>92</v>
      </c>
    </row>
    <row r="50" spans="1:29" x14ac:dyDescent="0.3">
      <c r="A50" s="521">
        <f ca="1">TODAY()</f>
        <v>45040</v>
      </c>
      <c r="B50" s="521"/>
      <c r="C50" s="521"/>
      <c r="D50" s="521"/>
      <c r="E50" s="521"/>
      <c r="F50" s="521"/>
      <c r="G50" s="521"/>
      <c r="H50" s="521"/>
      <c r="I50" s="521"/>
      <c r="J50" s="521"/>
      <c r="K50" s="521"/>
      <c r="L50" s="521"/>
      <c r="M50" s="521"/>
      <c r="N50" s="521"/>
      <c r="O50" s="521"/>
      <c r="P50" s="521"/>
      <c r="Q50" s="521"/>
      <c r="R50" s="521"/>
      <c r="S50" s="521"/>
      <c r="T50" s="521"/>
      <c r="U50" s="521"/>
      <c r="V50" s="521"/>
      <c r="W50" s="521"/>
      <c r="X50" s="521"/>
      <c r="Y50" s="521"/>
      <c r="Z50" s="521"/>
      <c r="AA50" s="521"/>
      <c r="AB50" s="521"/>
      <c r="AC50" s="521"/>
    </row>
    <row r="51" spans="1:29" x14ac:dyDescent="0.3">
      <c r="A51" s="521" t="s">
        <v>342</v>
      </c>
      <c r="B51" s="521"/>
      <c r="C51" s="521"/>
      <c r="D51" s="521"/>
      <c r="E51" s="521"/>
      <c r="F51" s="521"/>
      <c r="G51" s="521"/>
      <c r="H51" s="521"/>
      <c r="I51" s="521"/>
      <c r="J51" s="521"/>
      <c r="K51" s="521"/>
      <c r="L51" s="521"/>
      <c r="M51" s="521"/>
      <c r="N51" s="521"/>
      <c r="O51" s="521"/>
      <c r="P51" s="521"/>
      <c r="Q51" s="521"/>
      <c r="R51" s="521"/>
      <c r="S51" s="521"/>
      <c r="T51" s="521"/>
      <c r="U51" s="521"/>
      <c r="V51" s="521"/>
      <c r="W51" s="521"/>
      <c r="X51" s="521"/>
      <c r="Y51" s="521"/>
      <c r="Z51" s="521"/>
      <c r="AA51" s="521"/>
      <c r="AB51" s="521"/>
      <c r="AC51" s="521"/>
    </row>
    <row r="52" spans="1:29" x14ac:dyDescent="0.3">
      <c r="A52" s="8"/>
      <c r="B52" s="8"/>
      <c r="C52" s="8"/>
      <c r="D52" s="8"/>
      <c r="E52" s="8"/>
      <c r="F52" s="8"/>
      <c r="G52" s="8"/>
      <c r="H52" s="8"/>
      <c r="I52" s="8"/>
      <c r="J52" s="8"/>
      <c r="K52" s="8"/>
      <c r="L52" s="8"/>
      <c r="M52" s="8"/>
      <c r="N52" s="8"/>
      <c r="O52" s="8"/>
      <c r="P52" s="8"/>
      <c r="Q52" s="8"/>
      <c r="R52" s="8"/>
      <c r="S52" s="8"/>
      <c r="T52" s="8"/>
      <c r="U52" s="8"/>
      <c r="V52" s="8"/>
      <c r="W52" s="8"/>
      <c r="X52" s="8"/>
      <c r="Y52" s="8"/>
      <c r="Z52" s="8"/>
      <c r="AA52" s="8"/>
      <c r="AB52" s="8"/>
      <c r="AC52" s="8"/>
    </row>
    <row r="53" spans="1:29" x14ac:dyDescent="0.3">
      <c r="A53" s="8"/>
      <c r="B53" s="8"/>
      <c r="C53" s="8"/>
      <c r="D53" s="8"/>
      <c r="E53" s="8"/>
      <c r="F53" s="8"/>
      <c r="G53" s="8"/>
      <c r="H53" s="8"/>
      <c r="I53" s="8"/>
      <c r="J53" s="8"/>
      <c r="K53" s="8"/>
      <c r="L53" s="8"/>
      <c r="M53" s="8"/>
      <c r="N53" s="8"/>
      <c r="O53" s="8"/>
      <c r="P53" s="8"/>
      <c r="Q53" s="8"/>
      <c r="R53" s="8"/>
      <c r="S53" s="8"/>
      <c r="T53" s="8"/>
      <c r="U53" s="8"/>
      <c r="V53" s="8"/>
      <c r="W53" s="8"/>
      <c r="X53" s="8"/>
      <c r="Y53" s="8"/>
      <c r="Z53" s="8"/>
      <c r="AA53" s="8"/>
      <c r="AB53" s="8"/>
      <c r="AC53" s="8"/>
    </row>
  </sheetData>
  <mergeCells count="15">
    <mergeCell ref="A50:AC50"/>
    <mergeCell ref="A51:AC51"/>
    <mergeCell ref="A10:AC10"/>
    <mergeCell ref="E20:Q21"/>
    <mergeCell ref="S20:S21"/>
    <mergeCell ref="U20:U21"/>
    <mergeCell ref="W20:W21"/>
    <mergeCell ref="Y20:Y21"/>
    <mergeCell ref="A8:AA8"/>
    <mergeCell ref="A20:A21"/>
    <mergeCell ref="C20:C21"/>
    <mergeCell ref="AA20:AA21"/>
    <mergeCell ref="A1:Z6"/>
    <mergeCell ref="AA1:AC6"/>
    <mergeCell ref="AC20:AC21"/>
  </mergeCells>
  <pageMargins left="0.51181102362204722" right="0.51181102362204722" top="0.78740157480314965" bottom="0.78740157480314965" header="0.31496062992125984" footer="0.31496062992125984"/>
  <pageSetup paperSize="9" scale="61"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21</vt:i4>
      </vt:variant>
      <vt:variant>
        <vt:lpstr>Intervalos Nomeados</vt:lpstr>
      </vt:variant>
      <vt:variant>
        <vt:i4>31</vt:i4>
      </vt:variant>
    </vt:vector>
  </HeadingPairs>
  <TitlesOfParts>
    <vt:vector size="52" baseType="lpstr">
      <vt:lpstr>CAPA</vt:lpstr>
      <vt:lpstr>RESUMO GERAL</vt:lpstr>
      <vt:lpstr>RESUMO - META 01</vt:lpstr>
      <vt:lpstr>COMPOSIÇÃO DO PROJ. EXECUTIVO</vt:lpstr>
      <vt:lpstr>RESUMO</vt:lpstr>
      <vt:lpstr>COMPOSIÇÃO DE PREÇO UNITÁRIO</vt:lpstr>
      <vt:lpstr>ORÇAMENTO GERAL</vt:lpstr>
      <vt:lpstr>MEMÓRIA DE CÁLCULO</vt:lpstr>
      <vt:lpstr>CÁLCULO DMT</vt:lpstr>
      <vt:lpstr>Orçamento - trecho 1</vt:lpstr>
      <vt:lpstr>Memória de Cálculo - trecho 1</vt:lpstr>
      <vt:lpstr>DMT - trecho 1</vt:lpstr>
      <vt:lpstr>PLANILHA SINTÉTICA</vt:lpstr>
      <vt:lpstr>CRONOGRAMA</vt:lpstr>
      <vt:lpstr>QUADRO DE DESEMBOLSO</vt:lpstr>
      <vt:lpstr>COMP. DESMONTE SUPERESTRUTURA</vt:lpstr>
      <vt:lpstr>COMP. RECUPERAÇÃO GUARDA-CORPO</vt:lpstr>
      <vt:lpstr>COMP. RECUP. TABULEIRO</vt:lpstr>
      <vt:lpstr>CURVA A B C</vt:lpstr>
      <vt:lpstr>ENCARGOS SOCIAIS</vt:lpstr>
      <vt:lpstr>B D I</vt:lpstr>
      <vt:lpstr>'B D I'!Area_de_impressao</vt:lpstr>
      <vt:lpstr>'CÁLCULO DMT'!Area_de_impressao</vt:lpstr>
      <vt:lpstr>CAPA!Area_de_impressao</vt:lpstr>
      <vt:lpstr>'COMPOSIÇÃO DE PREÇO UNITÁRIO'!Area_de_impressao</vt:lpstr>
      <vt:lpstr>'COMPOSIÇÃO DO PROJ. EXECUTIVO'!Area_de_impressao</vt:lpstr>
      <vt:lpstr>CRONOGRAMA!Area_de_impressao</vt:lpstr>
      <vt:lpstr>'CURVA A B C'!Area_de_impressao</vt:lpstr>
      <vt:lpstr>'DMT - trecho 1'!Area_de_impressao</vt:lpstr>
      <vt:lpstr>'ENCARGOS SOCIAIS'!Area_de_impressao</vt:lpstr>
      <vt:lpstr>'MEMÓRIA DE CÁLCULO'!Area_de_impressao</vt:lpstr>
      <vt:lpstr>'Memória de Cálculo - trecho 1'!Area_de_impressao</vt:lpstr>
      <vt:lpstr>'Orçamento - trecho 1'!Area_de_impressao</vt:lpstr>
      <vt:lpstr>'ORÇAMENTO GERAL'!Area_de_impressao</vt:lpstr>
      <vt:lpstr>'PLANILHA SINTÉTICA'!Area_de_impressao</vt:lpstr>
      <vt:lpstr>'QUADRO DE DESEMBOLSO'!Area_de_impressao</vt:lpstr>
      <vt:lpstr>RESUMO!Area_de_impressao</vt:lpstr>
      <vt:lpstr>'RESUMO - META 01'!Area_de_impressao</vt:lpstr>
      <vt:lpstr>'RESUMO GERAL'!Area_de_impressao</vt:lpstr>
      <vt:lpstr>'COMPOSIÇÃO DE PREÇO UNITÁRIO'!Titulos_de_impressao</vt:lpstr>
      <vt:lpstr>'COMPOSIÇÃO DO PROJ. EXECUTIVO'!Titulos_de_impressao</vt:lpstr>
      <vt:lpstr>CRONOGRAMA!Titulos_de_impressao</vt:lpstr>
      <vt:lpstr>'CURVA A B C'!Titulos_de_impressao</vt:lpstr>
      <vt:lpstr>'MEMÓRIA DE CÁLCULO'!Titulos_de_impressao</vt:lpstr>
      <vt:lpstr>'Memória de Cálculo - trecho 1'!Titulos_de_impressao</vt:lpstr>
      <vt:lpstr>'Orçamento - trecho 1'!Titulos_de_impressao</vt:lpstr>
      <vt:lpstr>'ORÇAMENTO GERAL'!Titulos_de_impressao</vt:lpstr>
      <vt:lpstr>'PLANILHA SINTÉTICA'!Titulos_de_impressao</vt:lpstr>
      <vt:lpstr>'QUADRO DE DESEMBOLSO'!Titulos_de_impressao</vt:lpstr>
      <vt:lpstr>RESUMO!Titulos_de_impressao</vt:lpstr>
      <vt:lpstr>'RESUMO - META 01'!Titulos_de_impressao</vt:lpstr>
      <vt:lpstr>'RESUMO GERAL'!Titulos_de_impressao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2023-04-24T19:57:56Z</dcterms:modified>
</cp:coreProperties>
</file>